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0" yWindow="65476" windowWidth="9720" windowHeight="6972" activeTab="0"/>
  </bookViews>
  <sheets>
    <sheet name="4100B" sheetId="1" r:id="rId1"/>
  </sheets>
  <definedNames>
    <definedName name="_xlnm.Print_Area" localSheetId="0">'4100B'!$A$1:$F$73</definedName>
  </definedNames>
  <calcPr fullCalcOnLoad="1"/>
</workbook>
</file>

<file path=xl/sharedStrings.xml><?xml version="1.0" encoding="utf-8"?>
<sst xmlns="http://schemas.openxmlformats.org/spreadsheetml/2006/main" count="88" uniqueCount="77">
  <si>
    <t>Standard</t>
  </si>
  <si>
    <t>For information only!</t>
  </si>
  <si>
    <t>Standard unit with tyres 14.00 R25 XGC; 8 * 6 * 8 ; with driver; tanks filled</t>
  </si>
  <si>
    <t xml:space="preserve">         excluding all parts as shown below.</t>
  </si>
  <si>
    <t>total</t>
  </si>
  <si>
    <t>2 front-</t>
  </si>
  <si>
    <t>2 rear-</t>
  </si>
  <si>
    <t>weight (kg)</t>
  </si>
  <si>
    <t>axles (kg)</t>
  </si>
  <si>
    <t xml:space="preserve">      Xs</t>
  </si>
  <si>
    <t xml:space="preserve">   VA - DM</t>
  </si>
  <si>
    <t xml:space="preserve">   HA - DM</t>
  </si>
  <si>
    <t>PLUS:</t>
  </si>
  <si>
    <t>drive / steer 8 * 8 * 8</t>
  </si>
  <si>
    <t>add. weight for tyres 16.00 R25 XGC/VHS</t>
  </si>
  <si>
    <t>add. weight for tyres 20.5 R25 XGC/VHS</t>
  </si>
  <si>
    <t>spare wheel 14.00 R25 with stowage</t>
  </si>
  <si>
    <t>spare wheel 16.00 R25 with stowage</t>
  </si>
  <si>
    <t>spare wheel 20.5 R25 with stowage</t>
  </si>
  <si>
    <t>Kloft- retarder</t>
  </si>
  <si>
    <t>trailer coupling device</t>
  </si>
  <si>
    <t>load on trailer coupling</t>
  </si>
  <si>
    <t>2nd oil cooler at superstructure</t>
  </si>
  <si>
    <t>O/R pads front</t>
  </si>
  <si>
    <t>O/R pads rear</t>
  </si>
  <si>
    <t>boom nose</t>
  </si>
  <si>
    <t>auxiliary hoist</t>
  </si>
  <si>
    <t>fixed counterweight 0,5 t in lieu of aux. hoist</t>
  </si>
  <si>
    <t>concrete bucket</t>
  </si>
  <si>
    <t>tool box</t>
  </si>
  <si>
    <t>Total weight of marked parts:</t>
  </si>
  <si>
    <t>GG:</t>
  </si>
  <si>
    <t>Xs:</t>
  </si>
  <si>
    <t>Unterwagen 8x6x8; 14.00</t>
  </si>
  <si>
    <t>DM</t>
  </si>
  <si>
    <t>Drehtisch</t>
  </si>
  <si>
    <t>Wippzylinder (Drehtischanteil)</t>
  </si>
  <si>
    <t>Ausleger</t>
  </si>
  <si>
    <t>Wippzylinder (Auslegeranteil)</t>
  </si>
  <si>
    <t>GMK 4080-1</t>
  </si>
  <si>
    <t>move telecyl. into tele 5</t>
  </si>
  <si>
    <t>headache ball on carrier</t>
  </si>
  <si>
    <t>20- t hook block on carrier</t>
  </si>
  <si>
    <t>50- t hook block on carrier</t>
  </si>
  <si>
    <t>75- t hook block on carrier</t>
  </si>
  <si>
    <t>20- t hook block on bumper</t>
  </si>
  <si>
    <t>50- t hook block on bumper</t>
  </si>
  <si>
    <t>75- t hook block on bumper</t>
  </si>
  <si>
    <t>add. counterweight 4,4 t on superstructure</t>
  </si>
  <si>
    <t>add. counterweight 2,2 t on superstructure</t>
  </si>
  <si>
    <t>counterweight 2,2 t (base plate on carrier)</t>
  </si>
  <si>
    <t>add. counterweight 2,2 t on carrier</t>
  </si>
  <si>
    <t>add. counterweight 4,4 t on carrier</t>
  </si>
  <si>
    <t>20 t hook block in tool box</t>
  </si>
  <si>
    <t>Afa - DM = 2,3 m</t>
  </si>
  <si>
    <t>AX4100_B.xls                                    Index: B</t>
  </si>
  <si>
    <t>double folded swingaway mech. operated</t>
  </si>
  <si>
    <t>double folded swingaway hydr. operated</t>
  </si>
  <si>
    <t>hose reel</t>
  </si>
  <si>
    <t>brackets for swingaway</t>
  </si>
  <si>
    <t>decking for tyres 20.5 R25</t>
  </si>
  <si>
    <t>base plate pinned to turntable 3,5 t</t>
  </si>
  <si>
    <r>
      <t xml:space="preserve">Axle loads GMK 4100 / </t>
    </r>
    <r>
      <rPr>
        <b/>
        <sz val="8"/>
        <color indexed="10"/>
        <rFont val="Arial"/>
        <family val="2"/>
      </rPr>
      <t>4115</t>
    </r>
    <r>
      <rPr>
        <b/>
        <sz val="8"/>
        <rFont val="Arial"/>
        <family val="2"/>
      </rPr>
      <t xml:space="preserve">  (kg/</t>
    </r>
    <r>
      <rPr>
        <b/>
        <sz val="8"/>
        <color indexed="10"/>
        <rFont val="Arial"/>
        <family val="2"/>
      </rPr>
      <t>lbs</t>
    </r>
    <r>
      <rPr>
        <b/>
        <sz val="8"/>
        <rFont val="Arial"/>
        <family val="2"/>
      </rPr>
      <t>)</t>
    </r>
  </si>
  <si>
    <t>weight (lb)</t>
  </si>
  <si>
    <t>axles (lb)</t>
  </si>
  <si>
    <t xml:space="preserve">Axle loads:            </t>
  </si>
  <si>
    <t xml:space="preserve">                               </t>
  </si>
  <si>
    <t xml:space="preserve">                             </t>
  </si>
  <si>
    <t>axle 3-4:</t>
  </si>
  <si>
    <t>per axle:</t>
  </si>
  <si>
    <t>axle 1-2:</t>
  </si>
  <si>
    <t>file:</t>
  </si>
  <si>
    <t>updated:</t>
  </si>
  <si>
    <t>date:</t>
  </si>
  <si>
    <t>dept:</t>
  </si>
  <si>
    <t>TK1</t>
  </si>
  <si>
    <t>AX4100_B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</si>
</sst>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E+00"/>
    <numFmt numFmtId="185" formatCode="#,##0.00&quot;DM&quot;;\(#,##0.00&quot;DM&quot;\)"/>
    <numFmt numFmtId="186" formatCode="#,##0&quot;DM&quot;;\(#,##0&quot;DM&quot;\)"/>
    <numFmt numFmtId="187" formatCode="d\.m"/>
    <numFmt numFmtId="188" formatCode="d\.mmm\ yy"/>
    <numFmt numFmtId="189" formatCode="d\.mmm"/>
    <numFmt numFmtId="190" formatCode="d\.m\.yy\ h:mm"/>
    <numFmt numFmtId="191" formatCode="0.0"/>
    <numFmt numFmtId="192" formatCode="0.000"/>
    <numFmt numFmtId="193" formatCode="d&quot;andar&quot;d"/>
    <numFmt numFmtId="194" formatCode="sd&quot;andar&quot;d"/>
    <numFmt numFmtId="195" formatCode=".000"/>
    <numFmt numFmtId="196" formatCode="0.0000"/>
    <numFmt numFmtId="197" formatCode="mm/dd/yyyy"/>
  </numFmts>
  <fonts count="1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0"/>
      <name val="MS Sans Serif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System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 applyNumberFormat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2" borderId="1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9" fillId="2" borderId="2" xfId="0" applyFont="1" applyFill="1" applyBorder="1" applyAlignment="1" applyProtection="1">
      <alignment/>
      <protection/>
    </xf>
    <xf numFmtId="0" fontId="9" fillId="2" borderId="3" xfId="0" applyFont="1" applyFill="1" applyBorder="1" applyAlignment="1" applyProtection="1">
      <alignment/>
      <protection/>
    </xf>
    <xf numFmtId="0" fontId="9" fillId="2" borderId="3" xfId="0" applyNumberFormat="1" applyFont="1" applyFill="1" applyBorder="1" applyAlignment="1" applyProtection="1">
      <alignment horizontal="right"/>
      <protection/>
    </xf>
    <xf numFmtId="0" fontId="9" fillId="2" borderId="3" xfId="0" applyNumberFormat="1" applyFont="1" applyFill="1" applyBorder="1" applyAlignment="1" applyProtection="1">
      <alignment horizontal="left"/>
      <protection/>
    </xf>
    <xf numFmtId="0" fontId="9" fillId="2" borderId="4" xfId="0" applyFont="1" applyFill="1" applyBorder="1" applyAlignment="1" applyProtection="1">
      <alignment/>
      <protection/>
    </xf>
    <xf numFmtId="0" fontId="5" fillId="2" borderId="0" xfId="0" applyFont="1" applyFill="1" applyAlignment="1">
      <alignment/>
    </xf>
    <xf numFmtId="0" fontId="9" fillId="2" borderId="5" xfId="0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9" fillId="2" borderId="0" xfId="0" applyNumberFormat="1" applyFont="1" applyFill="1" applyAlignment="1" applyProtection="1">
      <alignment horizontal="right"/>
      <protection/>
    </xf>
    <xf numFmtId="197" fontId="9" fillId="2" borderId="0" xfId="0" applyNumberFormat="1" applyFont="1" applyFill="1" applyBorder="1" applyAlignment="1" applyProtection="1">
      <alignment horizontal="left"/>
      <protection/>
    </xf>
    <xf numFmtId="197" fontId="9" fillId="2" borderId="6" xfId="0" applyNumberFormat="1" applyFont="1" applyFill="1" applyBorder="1" applyAlignment="1" applyProtection="1">
      <alignment horizontal="left"/>
      <protection/>
    </xf>
    <xf numFmtId="14" fontId="9" fillId="2" borderId="0" xfId="0" applyNumberFormat="1" applyFont="1" applyFill="1" applyAlignment="1" applyProtection="1">
      <alignment horizontal="right"/>
      <protection/>
    </xf>
    <xf numFmtId="14" fontId="9" fillId="2" borderId="0" xfId="0" applyNumberFormat="1" applyFont="1" applyFill="1" applyBorder="1" applyAlignment="1" applyProtection="1">
      <alignment horizontal="left"/>
      <protection/>
    </xf>
    <xf numFmtId="0" fontId="9" fillId="2" borderId="6" xfId="0" applyFont="1" applyFill="1" applyBorder="1" applyAlignment="1" applyProtection="1">
      <alignment/>
      <protection/>
    </xf>
    <xf numFmtId="0" fontId="9" fillId="2" borderId="7" xfId="0" applyFont="1" applyFill="1" applyBorder="1" applyAlignment="1" applyProtection="1">
      <alignment/>
      <protection/>
    </xf>
    <xf numFmtId="0" fontId="9" fillId="2" borderId="8" xfId="0" applyFont="1" applyFill="1" applyBorder="1" applyAlignment="1" applyProtection="1">
      <alignment/>
      <protection/>
    </xf>
    <xf numFmtId="0" fontId="9" fillId="2" borderId="8" xfId="0" applyNumberFormat="1" applyFont="1" applyFill="1" applyBorder="1" applyAlignment="1" applyProtection="1">
      <alignment horizontal="right"/>
      <protection/>
    </xf>
    <xf numFmtId="0" fontId="9" fillId="2" borderId="8" xfId="0" applyNumberFormat="1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10" fillId="2" borderId="0" xfId="0" applyFont="1" applyFill="1" applyAlignment="1">
      <alignment/>
    </xf>
    <xf numFmtId="0" fontId="9" fillId="2" borderId="0" xfId="0" applyFont="1" applyFill="1" applyBorder="1" applyAlignment="1" applyProtection="1">
      <alignment/>
      <protection/>
    </xf>
    <xf numFmtId="0" fontId="11" fillId="2" borderId="10" xfId="0" applyFont="1" applyFill="1" applyBorder="1" applyAlignment="1" applyProtection="1">
      <alignment horizontal="center"/>
      <protection/>
    </xf>
    <xf numFmtId="0" fontId="12" fillId="2" borderId="11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9" fillId="2" borderId="12" xfId="0" applyFont="1" applyFill="1" applyBorder="1" applyAlignment="1" applyProtection="1">
      <alignment horizontal="center"/>
      <protection/>
    </xf>
    <xf numFmtId="0" fontId="9" fillId="2" borderId="6" xfId="0" applyFont="1" applyFill="1" applyBorder="1" applyAlignment="1" applyProtection="1">
      <alignment horizontal="center"/>
      <protection/>
    </xf>
    <xf numFmtId="0" fontId="9" fillId="2" borderId="13" xfId="0" applyFont="1" applyFill="1" applyBorder="1" applyAlignment="1" applyProtection="1">
      <alignment horizontal="center"/>
      <protection/>
    </xf>
    <xf numFmtId="0" fontId="9" fillId="2" borderId="14" xfId="0" applyFont="1" applyFill="1" applyBorder="1" applyAlignment="1" applyProtection="1">
      <alignment horizontal="center"/>
      <protection/>
    </xf>
    <xf numFmtId="0" fontId="9" fillId="2" borderId="4" xfId="0" applyFont="1" applyFill="1" applyBorder="1" applyAlignment="1" applyProtection="1">
      <alignment horizontal="center"/>
      <protection/>
    </xf>
    <xf numFmtId="0" fontId="9" fillId="2" borderId="15" xfId="0" applyFont="1" applyFill="1" applyBorder="1" applyAlignment="1" applyProtection="1">
      <alignment horizontal="center"/>
      <protection/>
    </xf>
    <xf numFmtId="0" fontId="5" fillId="2" borderId="0" xfId="0" applyNumberFormat="1" applyFont="1" applyFill="1" applyAlignment="1" applyProtection="1">
      <alignment/>
      <protection/>
    </xf>
    <xf numFmtId="0" fontId="9" fillId="2" borderId="5" xfId="0" applyFont="1" applyFill="1" applyBorder="1" applyAlignment="1" applyProtection="1">
      <alignment horizontal="center"/>
      <protection/>
    </xf>
    <xf numFmtId="1" fontId="11" fillId="2" borderId="15" xfId="0" applyNumberFormat="1" applyFont="1" applyFill="1" applyBorder="1" applyAlignment="1" applyProtection="1">
      <alignment horizontal="center"/>
      <protection/>
    </xf>
    <xf numFmtId="1" fontId="11" fillId="2" borderId="12" xfId="0" applyNumberFormat="1" applyFont="1" applyFill="1" applyBorder="1" applyAlignment="1" applyProtection="1">
      <alignment horizontal="center"/>
      <protection/>
    </xf>
    <xf numFmtId="1" fontId="11" fillId="2" borderId="6" xfId="0" applyNumberFormat="1" applyFont="1" applyFill="1" applyBorder="1" applyAlignment="1" applyProtection="1">
      <alignment horizontal="center"/>
      <protection/>
    </xf>
    <xf numFmtId="196" fontId="5" fillId="2" borderId="0" xfId="0" applyNumberFormat="1" applyFont="1" applyFill="1" applyAlignment="1" applyProtection="1">
      <alignment/>
      <protection/>
    </xf>
    <xf numFmtId="0" fontId="5" fillId="2" borderId="5" xfId="0" applyFont="1" applyFill="1" applyBorder="1" applyAlignment="1" applyProtection="1">
      <alignment/>
      <protection/>
    </xf>
    <xf numFmtId="0" fontId="5" fillId="2" borderId="0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12" fillId="2" borderId="7" xfId="0" applyFont="1" applyFill="1" applyBorder="1" applyAlignment="1" applyProtection="1">
      <alignment/>
      <protection/>
    </xf>
    <xf numFmtId="0" fontId="11" fillId="2" borderId="8" xfId="0" applyFont="1" applyFill="1" applyBorder="1" applyAlignment="1" applyProtection="1">
      <alignment/>
      <protection/>
    </xf>
    <xf numFmtId="3" fontId="12" fillId="2" borderId="16" xfId="0" applyNumberFormat="1" applyFont="1" applyFill="1" applyBorder="1" applyAlignment="1" applyProtection="1">
      <alignment horizontal="center"/>
      <protection/>
    </xf>
    <xf numFmtId="3" fontId="12" fillId="2" borderId="17" xfId="0" applyNumberFormat="1" applyFont="1" applyFill="1" applyBorder="1" applyAlignment="1" applyProtection="1">
      <alignment horizontal="center"/>
      <protection/>
    </xf>
    <xf numFmtId="0" fontId="5" fillId="2" borderId="7" xfId="0" applyFont="1" applyFill="1" applyBorder="1" applyAlignment="1" applyProtection="1">
      <alignment/>
      <protection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7" fillId="2" borderId="18" xfId="0" applyFont="1" applyFill="1" applyBorder="1" applyAlignment="1" applyProtection="1">
      <alignment/>
      <protection/>
    </xf>
    <xf numFmtId="1" fontId="6" fillId="2" borderId="19" xfId="0" applyNumberFormat="1" applyFont="1" applyFill="1" applyBorder="1" applyAlignment="1" applyProtection="1">
      <alignment/>
      <protection/>
    </xf>
    <xf numFmtId="1" fontId="6" fillId="2" borderId="20" xfId="0" applyNumberFormat="1" applyFont="1" applyFill="1" applyBorder="1" applyAlignment="1" applyProtection="1">
      <alignment/>
      <protection/>
    </xf>
    <xf numFmtId="1" fontId="6" fillId="2" borderId="21" xfId="0" applyNumberFormat="1" applyFont="1" applyFill="1" applyBorder="1" applyAlignment="1" applyProtection="1">
      <alignment/>
      <protection/>
    </xf>
    <xf numFmtId="0" fontId="5" fillId="2" borderId="13" xfId="0" applyFont="1" applyFill="1" applyBorder="1" applyAlignment="1" applyProtection="1">
      <alignment/>
      <protection/>
    </xf>
    <xf numFmtId="0" fontId="5" fillId="2" borderId="14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9" fillId="2" borderId="0" xfId="0" applyNumberFormat="1" applyFont="1" applyFill="1" applyAlignment="1" applyProtection="1">
      <alignment/>
      <protection/>
    </xf>
    <xf numFmtId="0" fontId="9" fillId="3" borderId="1" xfId="0" applyFont="1" applyFill="1" applyBorder="1" applyAlignment="1" applyProtection="1">
      <alignment horizontal="right"/>
      <protection locked="0"/>
    </xf>
    <xf numFmtId="0" fontId="9" fillId="2" borderId="18" xfId="0" applyFont="1" applyFill="1" applyBorder="1" applyAlignment="1" applyProtection="1">
      <alignment/>
      <protection/>
    </xf>
    <xf numFmtId="1" fontId="9" fillId="2" borderId="19" xfId="0" applyNumberFormat="1" applyFont="1" applyFill="1" applyBorder="1" applyAlignment="1" applyProtection="1">
      <alignment/>
      <protection/>
    </xf>
    <xf numFmtId="1" fontId="9" fillId="2" borderId="20" xfId="0" applyNumberFormat="1" applyFont="1" applyFill="1" applyBorder="1" applyAlignment="1" applyProtection="1">
      <alignment/>
      <protection/>
    </xf>
    <xf numFmtId="1" fontId="9" fillId="2" borderId="21" xfId="0" applyNumberFormat="1" applyFont="1" applyFill="1" applyBorder="1" applyAlignment="1" applyProtection="1">
      <alignment/>
      <protection/>
    </xf>
    <xf numFmtId="3" fontId="12" fillId="2" borderId="23" xfId="0" applyNumberFormat="1" applyFont="1" applyFill="1" applyBorder="1" applyAlignment="1" applyProtection="1">
      <alignment/>
      <protection/>
    </xf>
    <xf numFmtId="3" fontId="12" fillId="2" borderId="24" xfId="0" applyNumberFormat="1" applyFont="1" applyFill="1" applyBorder="1" applyAlignment="1" applyProtection="1">
      <alignment/>
      <protection/>
    </xf>
    <xf numFmtId="3" fontId="12" fillId="2" borderId="25" xfId="0" applyNumberFormat="1" applyFont="1" applyFill="1" applyBorder="1" applyAlignment="1" applyProtection="1">
      <alignment/>
      <protection/>
    </xf>
    <xf numFmtId="3" fontId="12" fillId="2" borderId="26" xfId="0" applyNumberFormat="1" applyFont="1" applyFill="1" applyBorder="1" applyAlignment="1" applyProtection="1">
      <alignment/>
      <protection/>
    </xf>
    <xf numFmtId="3" fontId="12" fillId="2" borderId="27" xfId="0" applyNumberFormat="1" applyFont="1" applyFill="1" applyBorder="1" applyAlignment="1" applyProtection="1">
      <alignment/>
      <protection/>
    </xf>
    <xf numFmtId="3" fontId="12" fillId="2" borderId="28" xfId="0" applyNumberFormat="1" applyFont="1" applyFill="1" applyBorder="1" applyAlignment="1" applyProtection="1">
      <alignment/>
      <protection/>
    </xf>
    <xf numFmtId="0" fontId="9" fillId="2" borderId="20" xfId="0" applyFont="1" applyFill="1" applyBorder="1" applyAlignment="1" applyProtection="1">
      <alignment/>
      <protection/>
    </xf>
    <xf numFmtId="0" fontId="9" fillId="3" borderId="29" xfId="0" applyFont="1" applyFill="1" applyBorder="1" applyAlignment="1" applyProtection="1">
      <alignment horizontal="right"/>
      <protection locked="0"/>
    </xf>
    <xf numFmtId="1" fontId="9" fillId="2" borderId="15" xfId="0" applyNumberFormat="1" applyFont="1" applyFill="1" applyBorder="1" applyAlignment="1" applyProtection="1">
      <alignment/>
      <protection/>
    </xf>
    <xf numFmtId="1" fontId="9" fillId="2" borderId="12" xfId="0" applyNumberFormat="1" applyFont="1" applyFill="1" applyBorder="1" applyAlignment="1" applyProtection="1">
      <alignment/>
      <protection/>
    </xf>
    <xf numFmtId="1" fontId="9" fillId="2" borderId="6" xfId="0" applyNumberFormat="1" applyFont="1" applyFill="1" applyBorder="1" applyAlignment="1" applyProtection="1">
      <alignment/>
      <protection/>
    </xf>
    <xf numFmtId="3" fontId="12" fillId="2" borderId="30" xfId="0" applyNumberFormat="1" applyFont="1" applyFill="1" applyBorder="1" applyAlignment="1" applyProtection="1">
      <alignment/>
      <protection/>
    </xf>
    <xf numFmtId="3" fontId="12" fillId="2" borderId="31" xfId="0" applyNumberFormat="1" applyFont="1" applyFill="1" applyBorder="1" applyAlignment="1" applyProtection="1">
      <alignment/>
      <protection/>
    </xf>
    <xf numFmtId="3" fontId="12" fillId="2" borderId="32" xfId="0" applyNumberFormat="1" applyFont="1" applyFill="1" applyBorder="1" applyAlignment="1" applyProtection="1">
      <alignment/>
      <protection/>
    </xf>
    <xf numFmtId="0" fontId="9" fillId="2" borderId="2" xfId="0" applyFont="1" applyFill="1" applyBorder="1" applyAlignment="1" applyProtection="1">
      <alignment horizontal="right"/>
      <protection locked="0"/>
    </xf>
    <xf numFmtId="1" fontId="11" fillId="2" borderId="3" xfId="0" applyNumberFormat="1" applyFont="1" applyFill="1" applyBorder="1" applyAlignment="1" applyProtection="1">
      <alignment/>
      <protection/>
    </xf>
    <xf numFmtId="1" fontId="11" fillId="2" borderId="4" xfId="0" applyNumberFormat="1" applyFont="1" applyFill="1" applyBorder="1" applyAlignment="1" applyProtection="1">
      <alignment/>
      <protection/>
    </xf>
    <xf numFmtId="1" fontId="12" fillId="2" borderId="0" xfId="0" applyNumberFormat="1" applyFont="1" applyFill="1" applyBorder="1" applyAlignment="1" applyProtection="1">
      <alignment/>
      <protection/>
    </xf>
    <xf numFmtId="0" fontId="9" fillId="2" borderId="7" xfId="0" applyFont="1" applyFill="1" applyBorder="1" applyAlignment="1" applyProtection="1">
      <alignment horizontal="right"/>
      <protection locked="0"/>
    </xf>
    <xf numFmtId="3" fontId="12" fillId="2" borderId="8" xfId="0" applyNumberFormat="1" applyFont="1" applyFill="1" applyBorder="1" applyAlignment="1" applyProtection="1">
      <alignment/>
      <protection/>
    </xf>
    <xf numFmtId="3" fontId="12" fillId="2" borderId="9" xfId="0" applyNumberFormat="1" applyFont="1" applyFill="1" applyBorder="1" applyAlignment="1" applyProtection="1">
      <alignment/>
      <protection/>
    </xf>
    <xf numFmtId="1" fontId="12" fillId="2" borderId="3" xfId="0" applyNumberFormat="1" applyFont="1" applyFill="1" applyBorder="1" applyAlignment="1" applyProtection="1">
      <alignment/>
      <protection/>
    </xf>
    <xf numFmtId="1" fontId="12" fillId="2" borderId="4" xfId="0" applyNumberFormat="1" applyFont="1" applyFill="1" applyBorder="1" applyAlignment="1" applyProtection="1">
      <alignment/>
      <protection/>
    </xf>
    <xf numFmtId="1" fontId="9" fillId="2" borderId="0" xfId="0" applyNumberFormat="1" applyFont="1" applyFill="1" applyBorder="1" applyAlignment="1" applyProtection="1">
      <alignment/>
      <protection/>
    </xf>
    <xf numFmtId="1" fontId="11" fillId="2" borderId="0" xfId="0" applyNumberFormat="1" applyFont="1" applyFill="1" applyBorder="1" applyAlignment="1" applyProtection="1">
      <alignment/>
      <protection/>
    </xf>
    <xf numFmtId="1" fontId="11" fillId="2" borderId="6" xfId="0" applyNumberFormat="1" applyFont="1" applyFill="1" applyBorder="1" applyAlignment="1" applyProtection="1">
      <alignment/>
      <protection/>
    </xf>
    <xf numFmtId="0" fontId="9" fillId="2" borderId="0" xfId="0" applyFont="1" applyFill="1" applyAlignment="1">
      <alignment/>
    </xf>
    <xf numFmtId="3" fontId="12" fillId="2" borderId="0" xfId="0" applyNumberFormat="1" applyFont="1" applyFill="1" applyBorder="1" applyAlignment="1" applyProtection="1">
      <alignment/>
      <protection/>
    </xf>
    <xf numFmtId="1" fontId="12" fillId="2" borderId="6" xfId="0" applyNumberFormat="1" applyFont="1" applyFill="1" applyBorder="1" applyAlignment="1" applyProtection="1">
      <alignment/>
      <protection/>
    </xf>
    <xf numFmtId="3" fontId="12" fillId="2" borderId="6" xfId="0" applyNumberFormat="1" applyFont="1" applyFill="1" applyBorder="1" applyAlignment="1" applyProtection="1">
      <alignment/>
      <protection/>
    </xf>
    <xf numFmtId="1" fontId="9" fillId="2" borderId="8" xfId="0" applyNumberFormat="1" applyFont="1" applyFill="1" applyBorder="1" applyAlignment="1" applyProtection="1">
      <alignment/>
      <protection/>
    </xf>
    <xf numFmtId="1" fontId="11" fillId="2" borderId="8" xfId="0" applyNumberFormat="1" applyFont="1" applyFill="1" applyBorder="1" applyAlignment="1" applyProtection="1">
      <alignment/>
      <protection/>
    </xf>
    <xf numFmtId="1" fontId="9" fillId="2" borderId="3" xfId="0" applyNumberFormat="1" applyFont="1" applyFill="1" applyBorder="1" applyAlignment="1" applyProtection="1">
      <alignment/>
      <protection/>
    </xf>
    <xf numFmtId="2" fontId="9" fillId="2" borderId="4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0" fontId="5" fillId="2" borderId="0" xfId="0" applyFont="1" applyFill="1" applyAlignment="1" applyProtection="1">
      <alignment horizontal="right"/>
      <protection/>
    </xf>
    <xf numFmtId="1" fontId="9" fillId="2" borderId="6" xfId="0" applyNumberFormat="1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1" fontId="6" fillId="2" borderId="8" xfId="0" applyNumberFormat="1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/>
      <protection/>
    </xf>
    <xf numFmtId="1" fontId="12" fillId="2" borderId="9" xfId="0" applyNumberFormat="1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right"/>
      <protection/>
    </xf>
    <xf numFmtId="196" fontId="9" fillId="2" borderId="6" xfId="0" applyNumberFormat="1" applyFont="1" applyFill="1" applyBorder="1" applyAlignment="1" applyProtection="1">
      <alignment/>
      <protection/>
    </xf>
    <xf numFmtId="0" fontId="9" fillId="2" borderId="6" xfId="0" applyFont="1" applyFill="1" applyBorder="1" applyAlignment="1" applyProtection="1">
      <alignment horizontal="right"/>
      <protection/>
    </xf>
    <xf numFmtId="0" fontId="9" fillId="2" borderId="9" xfId="0" applyFont="1" applyFill="1" applyBorder="1" applyAlignment="1" applyProtection="1">
      <alignment horizontal="right"/>
      <protection/>
    </xf>
    <xf numFmtId="0" fontId="5" fillId="2" borderId="3" xfId="0" applyFont="1" applyFill="1" applyBorder="1" applyAlignment="1" applyProtection="1">
      <alignment/>
      <protection/>
    </xf>
    <xf numFmtId="192" fontId="5" fillId="2" borderId="0" xfId="0" applyNumberFormat="1" applyFont="1" applyFill="1" applyAlignment="1" applyProtection="1">
      <alignment/>
      <protection/>
    </xf>
    <xf numFmtId="3" fontId="12" fillId="2" borderId="33" xfId="0" applyNumberFormat="1" applyFont="1" applyFill="1" applyBorder="1" applyAlignment="1" applyProtection="1">
      <alignment/>
      <protection/>
    </xf>
    <xf numFmtId="3" fontId="12" fillId="2" borderId="34" xfId="0" applyNumberFormat="1" applyFont="1" applyFill="1" applyBorder="1" applyAlignment="1" applyProtection="1">
      <alignment/>
      <protection/>
    </xf>
    <xf numFmtId="3" fontId="12" fillId="2" borderId="35" xfId="0" applyNumberFormat="1" applyFont="1" applyFill="1" applyBorder="1" applyAlignment="1" applyProtection="1">
      <alignment/>
      <protection/>
    </xf>
    <xf numFmtId="0" fontId="9" fillId="2" borderId="1" xfId="0" applyFont="1" applyFill="1" applyBorder="1" applyAlignment="1" applyProtection="1">
      <alignment horizontal="right"/>
      <protection locked="0"/>
    </xf>
    <xf numFmtId="3" fontId="12" fillId="2" borderId="29" xfId="0" applyNumberFormat="1" applyFont="1" applyFill="1" applyBorder="1" applyAlignment="1" applyProtection="1">
      <alignment/>
      <protection/>
    </xf>
    <xf numFmtId="3" fontId="12" fillId="2" borderId="12" xfId="0" applyNumberFormat="1" applyFont="1" applyFill="1" applyBorder="1" applyAlignment="1" applyProtection="1">
      <alignment/>
      <protection/>
    </xf>
    <xf numFmtId="3" fontId="12" fillId="2" borderId="36" xfId="0" applyNumberFormat="1" applyFont="1" applyFill="1" applyBorder="1" applyAlignment="1" applyProtection="1">
      <alignment/>
      <protection/>
    </xf>
    <xf numFmtId="0" fontId="9" fillId="2" borderId="37" xfId="0" applyFont="1" applyFill="1" applyBorder="1" applyAlignment="1" applyProtection="1">
      <alignment horizontal="right"/>
      <protection locked="0"/>
    </xf>
    <xf numFmtId="0" fontId="9" fillId="2" borderId="38" xfId="0" applyFont="1" applyFill="1" applyBorder="1" applyAlignment="1" applyProtection="1">
      <alignment/>
      <protection/>
    </xf>
    <xf numFmtId="1" fontId="11" fillId="2" borderId="38" xfId="0" applyNumberFormat="1" applyFont="1" applyFill="1" applyBorder="1" applyAlignment="1" applyProtection="1">
      <alignment/>
      <protection/>
    </xf>
    <xf numFmtId="1" fontId="11" fillId="2" borderId="39" xfId="0" applyNumberFormat="1" applyFont="1" applyFill="1" applyBorder="1" applyAlignment="1" applyProtection="1">
      <alignment/>
      <protection/>
    </xf>
    <xf numFmtId="3" fontId="12" fillId="2" borderId="40" xfId="0" applyNumberFormat="1" applyFont="1" applyFill="1" applyBorder="1" applyAlignment="1" applyProtection="1">
      <alignment/>
      <protection/>
    </xf>
    <xf numFmtId="3" fontId="12" fillId="2" borderId="41" xfId="0" applyNumberFormat="1" applyFont="1" applyFill="1" applyBorder="1" applyAlignment="1" applyProtection="1">
      <alignment/>
      <protection/>
    </xf>
    <xf numFmtId="3" fontId="12" fillId="2" borderId="17" xfId="0" applyNumberFormat="1" applyFont="1" applyFill="1" applyBorder="1" applyAlignment="1" applyProtection="1">
      <alignment/>
      <protection/>
    </xf>
    <xf numFmtId="0" fontId="9" fillId="2" borderId="5" xfId="0" applyFont="1" applyFill="1" applyBorder="1" applyAlignment="1" applyProtection="1">
      <alignment horizontal="right"/>
      <protection locked="0"/>
    </xf>
    <xf numFmtId="0" fontId="11" fillId="2" borderId="3" xfId="0" applyFont="1" applyFill="1" applyBorder="1" applyAlignment="1" applyProtection="1">
      <alignment/>
      <protection/>
    </xf>
    <xf numFmtId="3" fontId="9" fillId="2" borderId="6" xfId="0" applyNumberFormat="1" applyFont="1" applyFill="1" applyBorder="1" applyAlignment="1" applyProtection="1">
      <alignment horizontal="right"/>
      <protection/>
    </xf>
    <xf numFmtId="0" fontId="12" fillId="2" borderId="42" xfId="0" applyFont="1" applyFill="1" applyBorder="1" applyAlignment="1" applyProtection="1">
      <alignment horizontal="center"/>
      <protection/>
    </xf>
    <xf numFmtId="0" fontId="12" fillId="2" borderId="43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2390775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2752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9</xdr:row>
      <xdr:rowOff>57150</xdr:rowOff>
    </xdr:from>
    <xdr:to>
      <xdr:col>2</xdr:col>
      <xdr:colOff>285750</xdr:colOff>
      <xdr:row>13</xdr:row>
      <xdr:rowOff>85725</xdr:rowOff>
    </xdr:to>
    <xdr:sp>
      <xdr:nvSpPr>
        <xdr:cNvPr id="2" name="Line 2"/>
        <xdr:cNvSpPr>
          <a:spLocks/>
        </xdr:cNvSpPr>
      </xdr:nvSpPr>
      <xdr:spPr>
        <a:xfrm>
          <a:off x="1323975" y="1428750"/>
          <a:ext cx="0" cy="5238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2</xdr:col>
      <xdr:colOff>295275</xdr:colOff>
      <xdr:row>13</xdr:row>
      <xdr:rowOff>85725</xdr:rowOff>
    </xdr:from>
    <xdr:to>
      <xdr:col>2</xdr:col>
      <xdr:colOff>2647950</xdr:colOff>
      <xdr:row>13</xdr:row>
      <xdr:rowOff>85725</xdr:rowOff>
    </xdr:to>
    <xdr:sp>
      <xdr:nvSpPr>
        <xdr:cNvPr id="3" name="Line 3"/>
        <xdr:cNvSpPr>
          <a:spLocks/>
        </xdr:cNvSpPr>
      </xdr:nvSpPr>
      <xdr:spPr>
        <a:xfrm>
          <a:off x="1333500" y="1952625"/>
          <a:ext cx="23431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workbookViewId="0" topLeftCell="A1">
      <selection activeCell="A1" sqref="A1"/>
    </sheetView>
  </sheetViews>
  <sheetFormatPr defaultColWidth="8.796875" defaultRowHeight="15"/>
  <cols>
    <col min="1" max="1" width="7" style="8" customWidth="1"/>
    <col min="2" max="2" width="3.8984375" style="8" customWidth="1"/>
    <col min="3" max="3" width="36.19921875" style="8" customWidth="1"/>
    <col min="4" max="4" width="8.8984375" style="8" customWidth="1"/>
    <col min="5" max="5" width="9.3984375" style="8" customWidth="1"/>
    <col min="6" max="6" width="13.3984375" style="8" bestFit="1" customWidth="1"/>
    <col min="7" max="7" width="6.69921875" style="2" hidden="1" customWidth="1"/>
    <col min="8" max="8" width="12" style="2" hidden="1" customWidth="1"/>
    <col min="9" max="9" width="8.09765625" style="2" hidden="1" customWidth="1"/>
    <col min="10" max="10" width="8.09765625" style="2" customWidth="1"/>
    <col min="11" max="16384" width="11" style="8" customWidth="1"/>
  </cols>
  <sheetData>
    <row r="1" spans="1:11" ht="12.75">
      <c r="A1" s="2"/>
      <c r="B1" s="3"/>
      <c r="C1" s="4"/>
      <c r="D1" s="5" t="s">
        <v>71</v>
      </c>
      <c r="E1" s="6" t="s">
        <v>76</v>
      </c>
      <c r="F1" s="7"/>
      <c r="K1" s="2"/>
    </row>
    <row r="2" spans="1:11" ht="12.75">
      <c r="A2" s="2"/>
      <c r="B2" s="9"/>
      <c r="C2" s="10"/>
      <c r="D2" s="11" t="s">
        <v>72</v>
      </c>
      <c r="E2" s="12">
        <v>39125</v>
      </c>
      <c r="F2" s="13"/>
      <c r="K2" s="2"/>
    </row>
    <row r="3" spans="1:11" ht="12.75">
      <c r="A3" s="2"/>
      <c r="B3" s="9"/>
      <c r="C3" s="10"/>
      <c r="D3" s="14" t="s">
        <v>73</v>
      </c>
      <c r="E3" s="15" t="str">
        <f ca="1">TEXT(NOW(),"MM/DD/YYYY")</f>
        <v>02/13/2009</v>
      </c>
      <c r="F3" s="16"/>
      <c r="K3" s="2"/>
    </row>
    <row r="4" spans="1:12" ht="13.5" thickBot="1">
      <c r="A4" s="2"/>
      <c r="B4" s="17"/>
      <c r="C4" s="18"/>
      <c r="D4" s="19" t="s">
        <v>74</v>
      </c>
      <c r="E4" s="20" t="s">
        <v>75</v>
      </c>
      <c r="F4" s="21"/>
      <c r="H4" s="22"/>
      <c r="K4" s="2"/>
      <c r="L4" s="23"/>
    </row>
    <row r="5" spans="1:11" ht="13.5" thickBot="1">
      <c r="A5" s="2"/>
      <c r="B5" s="9"/>
      <c r="C5" s="24"/>
      <c r="D5" s="24"/>
      <c r="E5" s="24"/>
      <c r="F5" s="16"/>
      <c r="K5" s="2"/>
    </row>
    <row r="6" spans="1:11" ht="13.5" thickBot="1">
      <c r="A6" s="2"/>
      <c r="B6" s="9"/>
      <c r="C6" s="25" t="s">
        <v>62</v>
      </c>
      <c r="D6" s="26" t="s">
        <v>0</v>
      </c>
      <c r="E6" s="127" t="s">
        <v>1</v>
      </c>
      <c r="F6" s="128"/>
      <c r="K6" s="2"/>
    </row>
    <row r="7" spans="1:11" ht="9.75" customHeight="1">
      <c r="A7" s="2"/>
      <c r="B7" s="9"/>
      <c r="C7" s="24"/>
      <c r="D7" s="24"/>
      <c r="E7" s="24"/>
      <c r="F7" s="16"/>
      <c r="K7" s="2"/>
    </row>
    <row r="8" spans="1:11" ht="9.75" customHeight="1">
      <c r="A8" s="2"/>
      <c r="B8" s="9"/>
      <c r="C8" s="24" t="s">
        <v>2</v>
      </c>
      <c r="D8" s="24"/>
      <c r="E8" s="24"/>
      <c r="F8" s="16"/>
      <c r="K8" s="2"/>
    </row>
    <row r="9" spans="1:11" ht="9.75" customHeight="1">
      <c r="A9" s="2"/>
      <c r="B9" s="9"/>
      <c r="C9" s="27" t="s">
        <v>3</v>
      </c>
      <c r="D9" s="24"/>
      <c r="E9" s="24"/>
      <c r="F9" s="16"/>
      <c r="K9" s="2"/>
    </row>
    <row r="10" spans="1:11" ht="9.75" customHeight="1">
      <c r="A10" s="2"/>
      <c r="B10" s="9"/>
      <c r="D10" s="24"/>
      <c r="E10" s="24"/>
      <c r="F10" s="16"/>
      <c r="K10" s="2"/>
    </row>
    <row r="11" spans="1:11" ht="9.75" customHeight="1" thickBot="1">
      <c r="A11" s="2"/>
      <c r="B11" s="9"/>
      <c r="C11" s="24"/>
      <c r="D11" s="24"/>
      <c r="E11" s="24"/>
      <c r="F11" s="16"/>
      <c r="K11" s="2"/>
    </row>
    <row r="12" spans="1:13" ht="9.75" customHeight="1">
      <c r="A12" s="2"/>
      <c r="B12" s="9"/>
      <c r="C12" s="24"/>
      <c r="D12" s="28" t="s">
        <v>4</v>
      </c>
      <c r="E12" s="28" t="s">
        <v>5</v>
      </c>
      <c r="F12" s="29" t="s">
        <v>6</v>
      </c>
      <c r="K12" s="30" t="s">
        <v>4</v>
      </c>
      <c r="L12" s="31" t="s">
        <v>5</v>
      </c>
      <c r="M12" s="32" t="s">
        <v>6</v>
      </c>
    </row>
    <row r="13" spans="1:13" ht="9.75" customHeight="1">
      <c r="A13" s="2"/>
      <c r="B13" s="9"/>
      <c r="C13" s="24"/>
      <c r="D13" s="33" t="s">
        <v>7</v>
      </c>
      <c r="E13" s="28" t="s">
        <v>8</v>
      </c>
      <c r="F13" s="29" t="s">
        <v>8</v>
      </c>
      <c r="G13" s="34" t="s">
        <v>9</v>
      </c>
      <c r="H13" s="34" t="s">
        <v>10</v>
      </c>
      <c r="I13" s="34" t="s">
        <v>11</v>
      </c>
      <c r="J13" s="34"/>
      <c r="K13" s="35" t="s">
        <v>63</v>
      </c>
      <c r="L13" s="28" t="s">
        <v>64</v>
      </c>
      <c r="M13" s="29" t="s">
        <v>64</v>
      </c>
    </row>
    <row r="14" spans="1:13" ht="11.25" customHeight="1">
      <c r="A14" s="2"/>
      <c r="B14" s="9"/>
      <c r="C14" s="24"/>
      <c r="D14" s="36">
        <v>38520</v>
      </c>
      <c r="E14" s="37">
        <f>D14-F14</f>
        <v>23591.151219512194</v>
      </c>
      <c r="F14" s="38">
        <f>(H14-G14)/(H14+I14)*D14</f>
        <v>14928.848780487806</v>
      </c>
      <c r="G14" s="39">
        <v>1.686</v>
      </c>
      <c r="H14" s="34">
        <v>3.275</v>
      </c>
      <c r="I14" s="34">
        <v>0.825</v>
      </c>
      <c r="J14" s="34"/>
      <c r="K14" s="40"/>
      <c r="L14" s="41"/>
      <c r="M14" s="42"/>
    </row>
    <row r="15" spans="1:13" ht="11.25" customHeight="1" thickBot="1">
      <c r="A15" s="2"/>
      <c r="B15" s="43"/>
      <c r="C15" s="44" t="s">
        <v>12</v>
      </c>
      <c r="D15" s="45">
        <f>D14*2.2046244201838</f>
        <v>84922.13266547998</v>
      </c>
      <c r="E15" s="45">
        <f>E14*2.2046244201838</f>
        <v>52009.62807878542</v>
      </c>
      <c r="F15" s="46">
        <f>F14*2.2046244201838</f>
        <v>32912.50458669456</v>
      </c>
      <c r="K15" s="47"/>
      <c r="L15" s="48"/>
      <c r="M15" s="49"/>
    </row>
    <row r="16" spans="1:13" ht="13.5" customHeight="1" hidden="1">
      <c r="A16" s="34"/>
      <c r="B16" s="1"/>
      <c r="C16" s="50"/>
      <c r="D16" s="51"/>
      <c r="E16" s="52"/>
      <c r="F16" s="53"/>
      <c r="G16" s="34"/>
      <c r="H16" s="34"/>
      <c r="I16" s="34"/>
      <c r="J16" s="34"/>
      <c r="K16" s="54"/>
      <c r="L16" s="55"/>
      <c r="M16" s="56"/>
    </row>
    <row r="17" spans="1:13" ht="9.75" customHeight="1">
      <c r="A17" s="57">
        <v>330</v>
      </c>
      <c r="B17" s="58">
        <v>0</v>
      </c>
      <c r="C17" s="59" t="s">
        <v>13</v>
      </c>
      <c r="D17" s="60">
        <f>B17*A17</f>
        <v>0</v>
      </c>
      <c r="E17" s="61">
        <f>D17-F17</f>
        <v>0</v>
      </c>
      <c r="F17" s="62">
        <f>(H17-G17)/(H17+I17)*D17</f>
        <v>0</v>
      </c>
      <c r="G17" s="34">
        <v>2.4162</v>
      </c>
      <c r="H17" s="34">
        <f>H14</f>
        <v>3.275</v>
      </c>
      <c r="I17" s="34">
        <f>I14</f>
        <v>0.825</v>
      </c>
      <c r="J17" s="34"/>
      <c r="K17" s="63">
        <f>D17*2.2046244201838</f>
        <v>0</v>
      </c>
      <c r="L17" s="64">
        <f>E17*2.2046244201838</f>
        <v>0</v>
      </c>
      <c r="M17" s="65">
        <f>F17*2.2046244201838</f>
        <v>0</v>
      </c>
    </row>
    <row r="18" spans="1:13" ht="9.75" customHeight="1">
      <c r="A18" s="57">
        <v>480</v>
      </c>
      <c r="B18" s="58">
        <v>1</v>
      </c>
      <c r="C18" s="59" t="s">
        <v>14</v>
      </c>
      <c r="D18" s="60">
        <f>B18*A18</f>
        <v>480</v>
      </c>
      <c r="E18" s="61">
        <f>D18-F18</f>
        <v>240</v>
      </c>
      <c r="F18" s="62">
        <f>(H18-G18)/(H18+I18)*D18</f>
        <v>240</v>
      </c>
      <c r="G18" s="34">
        <v>1.225</v>
      </c>
      <c r="H18" s="34">
        <f aca="true" t="shared" si="0" ref="H18:I52">H17</f>
        <v>3.275</v>
      </c>
      <c r="I18" s="34">
        <f t="shared" si="0"/>
        <v>0.825</v>
      </c>
      <c r="J18" s="34"/>
      <c r="K18" s="66">
        <f aca="true" t="shared" si="1" ref="K18:M19">D18*2.2046244201838</f>
        <v>1058.2197216882241</v>
      </c>
      <c r="L18" s="67">
        <f t="shared" si="1"/>
        <v>529.1098608441121</v>
      </c>
      <c r="M18" s="68">
        <f t="shared" si="1"/>
        <v>529.1098608441121</v>
      </c>
    </row>
    <row r="19" spans="1:13" ht="9.75" customHeight="1">
      <c r="A19" s="57">
        <v>816</v>
      </c>
      <c r="B19" s="58">
        <v>0</v>
      </c>
      <c r="C19" s="59" t="s">
        <v>15</v>
      </c>
      <c r="D19" s="60">
        <f aca="true" t="shared" si="2" ref="D19:D45">B19*A19</f>
        <v>0</v>
      </c>
      <c r="E19" s="61">
        <f aca="true" t="shared" si="3" ref="E19:E45">D19-F19</f>
        <v>0</v>
      </c>
      <c r="F19" s="62">
        <f aca="true" t="shared" si="4" ref="F19:F45">(H19-G19)/(H19+I19)*D19</f>
        <v>0</v>
      </c>
      <c r="G19" s="34">
        <v>1.225</v>
      </c>
      <c r="H19" s="34">
        <f t="shared" si="0"/>
        <v>3.275</v>
      </c>
      <c r="I19" s="34">
        <f t="shared" si="0"/>
        <v>0.825</v>
      </c>
      <c r="J19" s="34"/>
      <c r="K19" s="66">
        <f t="shared" si="1"/>
        <v>0</v>
      </c>
      <c r="L19" s="67">
        <f t="shared" si="1"/>
        <v>0</v>
      </c>
      <c r="M19" s="68">
        <f t="shared" si="1"/>
        <v>0</v>
      </c>
    </row>
    <row r="20" spans="1:13" ht="9.75" customHeight="1">
      <c r="A20" s="57">
        <v>260</v>
      </c>
      <c r="B20" s="58">
        <v>0</v>
      </c>
      <c r="C20" s="59" t="s">
        <v>16</v>
      </c>
      <c r="D20" s="60">
        <f t="shared" si="2"/>
        <v>0</v>
      </c>
      <c r="E20" s="61">
        <f t="shared" si="3"/>
        <v>0</v>
      </c>
      <c r="F20" s="62">
        <f t="shared" si="4"/>
        <v>0</v>
      </c>
      <c r="G20" s="34">
        <v>-3.65</v>
      </c>
      <c r="H20" s="34">
        <f t="shared" si="0"/>
        <v>3.275</v>
      </c>
      <c r="I20" s="34">
        <f t="shared" si="0"/>
        <v>0.825</v>
      </c>
      <c r="J20" s="34"/>
      <c r="K20" s="66">
        <f aca="true" t="shared" si="5" ref="K20:K54">D20*2.2046244201838</f>
        <v>0</v>
      </c>
      <c r="L20" s="67">
        <f aca="true" t="shared" si="6" ref="L20:L54">E20*2.2046244201838</f>
        <v>0</v>
      </c>
      <c r="M20" s="68">
        <f aca="true" t="shared" si="7" ref="M20:M54">F20*2.2046244201838</f>
        <v>0</v>
      </c>
    </row>
    <row r="21" spans="1:13" ht="9.75" customHeight="1">
      <c r="A21" s="57">
        <v>320</v>
      </c>
      <c r="B21" s="58">
        <v>0</v>
      </c>
      <c r="C21" s="59" t="s">
        <v>17</v>
      </c>
      <c r="D21" s="60">
        <f t="shared" si="2"/>
        <v>0</v>
      </c>
      <c r="E21" s="61">
        <f t="shared" si="3"/>
        <v>0</v>
      </c>
      <c r="F21" s="62">
        <f t="shared" si="4"/>
        <v>0</v>
      </c>
      <c r="G21" s="34">
        <v>-3.67</v>
      </c>
      <c r="H21" s="34">
        <f t="shared" si="0"/>
        <v>3.275</v>
      </c>
      <c r="I21" s="34">
        <f t="shared" si="0"/>
        <v>0.825</v>
      </c>
      <c r="J21" s="34"/>
      <c r="K21" s="66">
        <f t="shared" si="5"/>
        <v>0</v>
      </c>
      <c r="L21" s="67">
        <f t="shared" si="6"/>
        <v>0</v>
      </c>
      <c r="M21" s="68">
        <f t="shared" si="7"/>
        <v>0</v>
      </c>
    </row>
    <row r="22" spans="1:13" ht="9.75" customHeight="1">
      <c r="A22" s="57">
        <v>362</v>
      </c>
      <c r="B22" s="58">
        <v>0</v>
      </c>
      <c r="C22" s="59" t="s">
        <v>18</v>
      </c>
      <c r="D22" s="60">
        <f t="shared" si="2"/>
        <v>0</v>
      </c>
      <c r="E22" s="61">
        <f t="shared" si="3"/>
        <v>0</v>
      </c>
      <c r="F22" s="62">
        <f t="shared" si="4"/>
        <v>0</v>
      </c>
      <c r="G22" s="34">
        <v>-3.7</v>
      </c>
      <c r="H22" s="34">
        <f t="shared" si="0"/>
        <v>3.275</v>
      </c>
      <c r="I22" s="34">
        <f t="shared" si="0"/>
        <v>0.825</v>
      </c>
      <c r="J22" s="34"/>
      <c r="K22" s="66">
        <f t="shared" si="5"/>
        <v>0</v>
      </c>
      <c r="L22" s="67">
        <f t="shared" si="6"/>
        <v>0</v>
      </c>
      <c r="M22" s="68">
        <f t="shared" si="7"/>
        <v>0</v>
      </c>
    </row>
    <row r="23" spans="1:13" ht="9.75" customHeight="1">
      <c r="A23" s="57">
        <v>260</v>
      </c>
      <c r="B23" s="58">
        <v>0</v>
      </c>
      <c r="C23" s="59" t="s">
        <v>19</v>
      </c>
      <c r="D23" s="60">
        <f t="shared" si="2"/>
        <v>0</v>
      </c>
      <c r="E23" s="61">
        <f t="shared" si="3"/>
        <v>0</v>
      </c>
      <c r="F23" s="62">
        <f t="shared" si="4"/>
        <v>0</v>
      </c>
      <c r="G23" s="34">
        <v>-1.25</v>
      </c>
      <c r="H23" s="34">
        <f t="shared" si="0"/>
        <v>3.275</v>
      </c>
      <c r="I23" s="34">
        <f t="shared" si="0"/>
        <v>0.825</v>
      </c>
      <c r="J23" s="34"/>
      <c r="K23" s="66">
        <f t="shared" si="5"/>
        <v>0</v>
      </c>
      <c r="L23" s="67">
        <f t="shared" si="6"/>
        <v>0</v>
      </c>
      <c r="M23" s="68">
        <f t="shared" si="7"/>
        <v>0</v>
      </c>
    </row>
    <row r="24" spans="1:13" ht="9.75" customHeight="1">
      <c r="A24" s="57">
        <v>50</v>
      </c>
      <c r="B24" s="58">
        <v>0</v>
      </c>
      <c r="C24" s="59" t="s">
        <v>60</v>
      </c>
      <c r="D24" s="60">
        <f t="shared" si="2"/>
        <v>0</v>
      </c>
      <c r="E24" s="61">
        <f t="shared" si="3"/>
        <v>0</v>
      </c>
      <c r="F24" s="62">
        <f t="shared" si="4"/>
        <v>0</v>
      </c>
      <c r="G24" s="34">
        <v>1.225</v>
      </c>
      <c r="H24" s="34">
        <f t="shared" si="0"/>
        <v>3.275</v>
      </c>
      <c r="I24" s="34">
        <f t="shared" si="0"/>
        <v>0.825</v>
      </c>
      <c r="J24" s="34"/>
      <c r="K24" s="66">
        <f t="shared" si="5"/>
        <v>0</v>
      </c>
      <c r="L24" s="67">
        <f t="shared" si="6"/>
        <v>0</v>
      </c>
      <c r="M24" s="68">
        <f t="shared" si="7"/>
        <v>0</v>
      </c>
    </row>
    <row r="25" spans="1:13" ht="9.75" customHeight="1">
      <c r="A25" s="57">
        <v>100</v>
      </c>
      <c r="B25" s="58">
        <v>0</v>
      </c>
      <c r="C25" s="59" t="s">
        <v>20</v>
      </c>
      <c r="D25" s="60">
        <f t="shared" si="2"/>
        <v>0</v>
      </c>
      <c r="E25" s="61">
        <f t="shared" si="3"/>
        <v>0</v>
      </c>
      <c r="F25" s="62">
        <f t="shared" si="4"/>
        <v>0</v>
      </c>
      <c r="G25" s="34">
        <v>-3.65</v>
      </c>
      <c r="H25" s="34">
        <f t="shared" si="0"/>
        <v>3.275</v>
      </c>
      <c r="I25" s="34">
        <f t="shared" si="0"/>
        <v>0.825</v>
      </c>
      <c r="J25" s="34"/>
      <c r="K25" s="66">
        <f t="shared" si="5"/>
        <v>0</v>
      </c>
      <c r="L25" s="67">
        <f t="shared" si="6"/>
        <v>0</v>
      </c>
      <c r="M25" s="68">
        <f t="shared" si="7"/>
        <v>0</v>
      </c>
    </row>
    <row r="26" spans="1:13" ht="9.75" customHeight="1">
      <c r="A26" s="57">
        <v>500</v>
      </c>
      <c r="B26" s="58">
        <v>0</v>
      </c>
      <c r="C26" s="59" t="s">
        <v>21</v>
      </c>
      <c r="D26" s="60">
        <f t="shared" si="2"/>
        <v>0</v>
      </c>
      <c r="E26" s="61">
        <f t="shared" si="3"/>
        <v>0</v>
      </c>
      <c r="F26" s="62">
        <f t="shared" si="4"/>
        <v>0</v>
      </c>
      <c r="G26" s="34">
        <v>-3.9</v>
      </c>
      <c r="H26" s="34">
        <f t="shared" si="0"/>
        <v>3.275</v>
      </c>
      <c r="I26" s="34">
        <f t="shared" si="0"/>
        <v>0.825</v>
      </c>
      <c r="J26" s="34"/>
      <c r="K26" s="66">
        <f t="shared" si="5"/>
        <v>0</v>
      </c>
      <c r="L26" s="67">
        <f t="shared" si="6"/>
        <v>0</v>
      </c>
      <c r="M26" s="68">
        <f t="shared" si="7"/>
        <v>0</v>
      </c>
    </row>
    <row r="27" spans="1:13" ht="9.75" customHeight="1">
      <c r="A27" s="57">
        <v>200</v>
      </c>
      <c r="B27" s="58">
        <v>0</v>
      </c>
      <c r="C27" s="59" t="s">
        <v>41</v>
      </c>
      <c r="D27" s="60">
        <f>B27*A27</f>
        <v>0</v>
      </c>
      <c r="E27" s="61">
        <f>D27-F27</f>
        <v>0</v>
      </c>
      <c r="F27" s="62">
        <f>(H27-G27)/(H27+I27)*D27</f>
        <v>0</v>
      </c>
      <c r="G27" s="34">
        <v>2.4</v>
      </c>
      <c r="H27" s="34">
        <f t="shared" si="0"/>
        <v>3.275</v>
      </c>
      <c r="I27" s="34">
        <f t="shared" si="0"/>
        <v>0.825</v>
      </c>
      <c r="J27" s="34"/>
      <c r="K27" s="66">
        <f t="shared" si="5"/>
        <v>0</v>
      </c>
      <c r="L27" s="67">
        <f t="shared" si="6"/>
        <v>0</v>
      </c>
      <c r="M27" s="68">
        <f t="shared" si="7"/>
        <v>0</v>
      </c>
    </row>
    <row r="28" spans="1:13" ht="9.75" customHeight="1">
      <c r="A28" s="57">
        <v>325</v>
      </c>
      <c r="B28" s="58">
        <v>0</v>
      </c>
      <c r="C28" s="59" t="s">
        <v>42</v>
      </c>
      <c r="D28" s="60">
        <f t="shared" si="2"/>
        <v>0</v>
      </c>
      <c r="E28" s="61">
        <f t="shared" si="3"/>
        <v>0</v>
      </c>
      <c r="F28" s="62">
        <f t="shared" si="4"/>
        <v>0</v>
      </c>
      <c r="G28" s="34">
        <v>2.4</v>
      </c>
      <c r="H28" s="34">
        <f t="shared" si="0"/>
        <v>3.275</v>
      </c>
      <c r="I28" s="34">
        <f t="shared" si="0"/>
        <v>0.825</v>
      </c>
      <c r="J28" s="34"/>
      <c r="K28" s="66">
        <f t="shared" si="5"/>
        <v>0</v>
      </c>
      <c r="L28" s="67">
        <f t="shared" si="6"/>
        <v>0</v>
      </c>
      <c r="M28" s="68">
        <f t="shared" si="7"/>
        <v>0</v>
      </c>
    </row>
    <row r="29" spans="1:13" ht="9.75" customHeight="1">
      <c r="A29" s="57">
        <v>580</v>
      </c>
      <c r="B29" s="58">
        <v>0</v>
      </c>
      <c r="C29" s="59" t="s">
        <v>43</v>
      </c>
      <c r="D29" s="60">
        <f t="shared" si="2"/>
        <v>0</v>
      </c>
      <c r="E29" s="61">
        <f t="shared" si="3"/>
        <v>0</v>
      </c>
      <c r="F29" s="62">
        <f t="shared" si="4"/>
        <v>0</v>
      </c>
      <c r="G29" s="34">
        <v>2.4</v>
      </c>
      <c r="H29" s="34">
        <f t="shared" si="0"/>
        <v>3.275</v>
      </c>
      <c r="I29" s="34">
        <f t="shared" si="0"/>
        <v>0.825</v>
      </c>
      <c r="J29" s="34"/>
      <c r="K29" s="66">
        <f t="shared" si="5"/>
        <v>0</v>
      </c>
      <c r="L29" s="67">
        <f t="shared" si="6"/>
        <v>0</v>
      </c>
      <c r="M29" s="68">
        <f t="shared" si="7"/>
        <v>0</v>
      </c>
    </row>
    <row r="30" spans="1:13" ht="9.75" customHeight="1">
      <c r="A30" s="57">
        <v>780</v>
      </c>
      <c r="B30" s="58">
        <v>0</v>
      </c>
      <c r="C30" s="59" t="s">
        <v>44</v>
      </c>
      <c r="D30" s="60">
        <f t="shared" si="2"/>
        <v>0</v>
      </c>
      <c r="E30" s="61">
        <f t="shared" si="3"/>
        <v>0</v>
      </c>
      <c r="F30" s="62">
        <f t="shared" si="4"/>
        <v>0</v>
      </c>
      <c r="G30" s="34">
        <v>2.4</v>
      </c>
      <c r="H30" s="34">
        <f t="shared" si="0"/>
        <v>3.275</v>
      </c>
      <c r="I30" s="34">
        <f t="shared" si="0"/>
        <v>0.825</v>
      </c>
      <c r="J30" s="34"/>
      <c r="K30" s="66">
        <f t="shared" si="5"/>
        <v>0</v>
      </c>
      <c r="L30" s="67">
        <f t="shared" si="6"/>
        <v>0</v>
      </c>
      <c r="M30" s="68">
        <f t="shared" si="7"/>
        <v>0</v>
      </c>
    </row>
    <row r="31" spans="1:13" ht="9.75" customHeight="1">
      <c r="A31" s="57">
        <v>325</v>
      </c>
      <c r="B31" s="58">
        <v>0</v>
      </c>
      <c r="C31" s="59" t="s">
        <v>45</v>
      </c>
      <c r="D31" s="60">
        <f t="shared" si="2"/>
        <v>0</v>
      </c>
      <c r="E31" s="61">
        <f t="shared" si="3"/>
        <v>0</v>
      </c>
      <c r="F31" s="62">
        <f t="shared" si="4"/>
        <v>0</v>
      </c>
      <c r="G31" s="34">
        <v>7.8</v>
      </c>
      <c r="H31" s="34">
        <f t="shared" si="0"/>
        <v>3.275</v>
      </c>
      <c r="I31" s="34">
        <f t="shared" si="0"/>
        <v>0.825</v>
      </c>
      <c r="J31" s="34"/>
      <c r="K31" s="66">
        <f t="shared" si="5"/>
        <v>0</v>
      </c>
      <c r="L31" s="67">
        <f t="shared" si="6"/>
        <v>0</v>
      </c>
      <c r="M31" s="68">
        <f t="shared" si="7"/>
        <v>0</v>
      </c>
    </row>
    <row r="32" spans="1:13" ht="9.75" customHeight="1">
      <c r="A32" s="57">
        <v>580</v>
      </c>
      <c r="B32" s="58">
        <v>0</v>
      </c>
      <c r="C32" s="59" t="s">
        <v>46</v>
      </c>
      <c r="D32" s="60">
        <f t="shared" si="2"/>
        <v>0</v>
      </c>
      <c r="E32" s="61">
        <f t="shared" si="3"/>
        <v>0</v>
      </c>
      <c r="F32" s="62">
        <f t="shared" si="4"/>
        <v>0</v>
      </c>
      <c r="G32" s="34">
        <v>7.8</v>
      </c>
      <c r="H32" s="34">
        <f t="shared" si="0"/>
        <v>3.275</v>
      </c>
      <c r="I32" s="34">
        <f t="shared" si="0"/>
        <v>0.825</v>
      </c>
      <c r="J32" s="34"/>
      <c r="K32" s="66">
        <f t="shared" si="5"/>
        <v>0</v>
      </c>
      <c r="L32" s="67">
        <f t="shared" si="6"/>
        <v>0</v>
      </c>
      <c r="M32" s="68">
        <f t="shared" si="7"/>
        <v>0</v>
      </c>
    </row>
    <row r="33" spans="1:13" ht="9.75" customHeight="1">
      <c r="A33" s="57">
        <v>780</v>
      </c>
      <c r="B33" s="58">
        <v>0</v>
      </c>
      <c r="C33" s="59" t="s">
        <v>47</v>
      </c>
      <c r="D33" s="60">
        <f t="shared" si="2"/>
        <v>0</v>
      </c>
      <c r="E33" s="61">
        <f t="shared" si="3"/>
        <v>0</v>
      </c>
      <c r="F33" s="62">
        <f t="shared" si="4"/>
        <v>0</v>
      </c>
      <c r="G33" s="34">
        <v>7.8</v>
      </c>
      <c r="H33" s="34">
        <f t="shared" si="0"/>
        <v>3.275</v>
      </c>
      <c r="I33" s="34">
        <f t="shared" si="0"/>
        <v>0.825</v>
      </c>
      <c r="J33" s="34"/>
      <c r="K33" s="66">
        <f t="shared" si="5"/>
        <v>0</v>
      </c>
      <c r="L33" s="67">
        <f t="shared" si="6"/>
        <v>0</v>
      </c>
      <c r="M33" s="68">
        <f t="shared" si="7"/>
        <v>0</v>
      </c>
    </row>
    <row r="34" spans="1:13" ht="9.75" customHeight="1">
      <c r="A34" s="57">
        <v>40</v>
      </c>
      <c r="B34" s="58">
        <v>1</v>
      </c>
      <c r="C34" s="59" t="s">
        <v>22</v>
      </c>
      <c r="D34" s="60">
        <f t="shared" si="2"/>
        <v>40</v>
      </c>
      <c r="E34" s="61">
        <f t="shared" si="3"/>
        <v>-16.34146341463415</v>
      </c>
      <c r="F34" s="62">
        <f t="shared" si="4"/>
        <v>56.34146341463415</v>
      </c>
      <c r="G34" s="34">
        <v>-2.5</v>
      </c>
      <c r="H34" s="34">
        <f t="shared" si="0"/>
        <v>3.275</v>
      </c>
      <c r="I34" s="34">
        <f t="shared" si="0"/>
        <v>0.825</v>
      </c>
      <c r="J34" s="34"/>
      <c r="K34" s="66">
        <f t="shared" si="5"/>
        <v>88.184976807352</v>
      </c>
      <c r="L34" s="67">
        <f t="shared" si="6"/>
        <v>-36.02678930544259</v>
      </c>
      <c r="M34" s="68">
        <f t="shared" si="7"/>
        <v>124.21176611279459</v>
      </c>
    </row>
    <row r="35" spans="1:13" ht="9.75" customHeight="1">
      <c r="A35" s="57">
        <v>60</v>
      </c>
      <c r="B35" s="58">
        <v>1</v>
      </c>
      <c r="C35" s="59" t="s">
        <v>23</v>
      </c>
      <c r="D35" s="60">
        <f t="shared" si="2"/>
        <v>60</v>
      </c>
      <c r="E35" s="61">
        <f t="shared" si="3"/>
        <v>90.3658536585366</v>
      </c>
      <c r="F35" s="62">
        <f t="shared" si="4"/>
        <v>-30.365853658536587</v>
      </c>
      <c r="G35" s="34">
        <v>5.35</v>
      </c>
      <c r="H35" s="34">
        <f t="shared" si="0"/>
        <v>3.275</v>
      </c>
      <c r="I35" s="34">
        <f t="shared" si="0"/>
        <v>0.825</v>
      </c>
      <c r="J35" s="34"/>
      <c r="K35" s="66">
        <f t="shared" si="5"/>
        <v>132.27746521102802</v>
      </c>
      <c r="L35" s="67">
        <f t="shared" si="6"/>
        <v>199.22276772636536</v>
      </c>
      <c r="M35" s="68">
        <f t="shared" si="7"/>
        <v>-66.94530251533735</v>
      </c>
    </row>
    <row r="36" spans="1:13" ht="9.75" customHeight="1">
      <c r="A36" s="57">
        <v>60</v>
      </c>
      <c r="B36" s="58">
        <v>1</v>
      </c>
      <c r="C36" s="59" t="s">
        <v>24</v>
      </c>
      <c r="D36" s="60">
        <f t="shared" si="2"/>
        <v>60</v>
      </c>
      <c r="E36" s="61">
        <f t="shared" si="3"/>
        <v>-31.82926829268294</v>
      </c>
      <c r="F36" s="62">
        <f t="shared" si="4"/>
        <v>91.82926829268294</v>
      </c>
      <c r="G36" s="34">
        <v>-3</v>
      </c>
      <c r="H36" s="34">
        <f t="shared" si="0"/>
        <v>3.275</v>
      </c>
      <c r="I36" s="34">
        <f t="shared" si="0"/>
        <v>0.825</v>
      </c>
      <c r="J36" s="34"/>
      <c r="K36" s="66">
        <f t="shared" si="5"/>
        <v>132.27746521102802</v>
      </c>
      <c r="L36" s="67">
        <f t="shared" si="6"/>
        <v>-70.17158215463074</v>
      </c>
      <c r="M36" s="68">
        <f t="shared" si="7"/>
        <v>202.44904736565874</v>
      </c>
    </row>
    <row r="37" spans="1:13" ht="9.75" customHeight="1">
      <c r="A37" s="57"/>
      <c r="B37" s="113"/>
      <c r="C37" s="59"/>
      <c r="D37" s="60">
        <f t="shared" si="2"/>
        <v>0</v>
      </c>
      <c r="E37" s="61">
        <f t="shared" si="3"/>
        <v>0</v>
      </c>
      <c r="F37" s="62">
        <f t="shared" si="4"/>
        <v>0</v>
      </c>
      <c r="G37" s="34"/>
      <c r="H37" s="34">
        <f t="shared" si="0"/>
        <v>3.275</v>
      </c>
      <c r="I37" s="34">
        <f t="shared" si="0"/>
        <v>0.825</v>
      </c>
      <c r="J37" s="34"/>
      <c r="K37" s="66"/>
      <c r="L37" s="67"/>
      <c r="M37" s="68"/>
    </row>
    <row r="38" spans="1:13" ht="9.75" customHeight="1">
      <c r="A38" s="57"/>
      <c r="B38" s="113"/>
      <c r="C38" s="59"/>
      <c r="D38" s="60">
        <f t="shared" si="2"/>
        <v>0</v>
      </c>
      <c r="E38" s="61">
        <f t="shared" si="3"/>
        <v>0</v>
      </c>
      <c r="F38" s="62">
        <f t="shared" si="4"/>
        <v>0</v>
      </c>
      <c r="G38" s="34"/>
      <c r="H38" s="34">
        <f t="shared" si="0"/>
        <v>3.275</v>
      </c>
      <c r="I38" s="34">
        <f t="shared" si="0"/>
        <v>0.825</v>
      </c>
      <c r="J38" s="34"/>
      <c r="K38" s="66"/>
      <c r="L38" s="67"/>
      <c r="M38" s="68"/>
    </row>
    <row r="39" spans="1:13" ht="9.75" customHeight="1">
      <c r="A39" s="57">
        <v>86</v>
      </c>
      <c r="B39" s="58">
        <v>1</v>
      </c>
      <c r="C39" s="59" t="s">
        <v>59</v>
      </c>
      <c r="D39" s="60">
        <f t="shared" si="2"/>
        <v>86</v>
      </c>
      <c r="E39" s="61">
        <f t="shared" si="3"/>
        <v>93.15268292682927</v>
      </c>
      <c r="F39" s="62">
        <f t="shared" si="4"/>
        <v>-7.152682926829273</v>
      </c>
      <c r="G39" s="34">
        <v>3.616</v>
      </c>
      <c r="H39" s="34">
        <f t="shared" si="0"/>
        <v>3.275</v>
      </c>
      <c r="I39" s="34">
        <f t="shared" si="0"/>
        <v>0.825</v>
      </c>
      <c r="J39" s="34"/>
      <c r="K39" s="66">
        <f t="shared" si="5"/>
        <v>189.5977001358068</v>
      </c>
      <c r="L39" s="67">
        <f t="shared" si="6"/>
        <v>205.36667958612637</v>
      </c>
      <c r="M39" s="68">
        <f t="shared" si="7"/>
        <v>-15.768979450319554</v>
      </c>
    </row>
    <row r="40" spans="1:13" ht="9.75" customHeight="1">
      <c r="A40" s="57">
        <v>1295</v>
      </c>
      <c r="B40" s="58">
        <v>0</v>
      </c>
      <c r="C40" s="59" t="s">
        <v>56</v>
      </c>
      <c r="D40" s="60">
        <f t="shared" si="2"/>
        <v>0</v>
      </c>
      <c r="E40" s="61">
        <f t="shared" si="3"/>
        <v>0</v>
      </c>
      <c r="F40" s="62">
        <f t="shared" si="4"/>
        <v>0</v>
      </c>
      <c r="G40" s="34">
        <v>4.287</v>
      </c>
      <c r="H40" s="34">
        <f t="shared" si="0"/>
        <v>3.275</v>
      </c>
      <c r="I40" s="34">
        <f t="shared" si="0"/>
        <v>0.825</v>
      </c>
      <c r="J40" s="34"/>
      <c r="K40" s="66">
        <f t="shared" si="5"/>
        <v>0</v>
      </c>
      <c r="L40" s="67">
        <f t="shared" si="6"/>
        <v>0</v>
      </c>
      <c r="M40" s="68">
        <f t="shared" si="7"/>
        <v>0</v>
      </c>
    </row>
    <row r="41" spans="1:13" ht="9.75" customHeight="1">
      <c r="A41" s="57">
        <v>170</v>
      </c>
      <c r="B41" s="58">
        <v>1</v>
      </c>
      <c r="C41" s="59" t="s">
        <v>58</v>
      </c>
      <c r="D41" s="60">
        <f>B41*A41</f>
        <v>170</v>
      </c>
      <c r="E41" s="61">
        <f>D41-F41</f>
        <v>330.8780487804878</v>
      </c>
      <c r="F41" s="62">
        <f>(H41-G41)/(H41+I41)*D41</f>
        <v>-160.87804878048783</v>
      </c>
      <c r="G41" s="34">
        <v>7.155</v>
      </c>
      <c r="H41" s="34">
        <f t="shared" si="0"/>
        <v>3.275</v>
      </c>
      <c r="I41" s="34">
        <f t="shared" si="0"/>
        <v>0.825</v>
      </c>
      <c r="J41" s="34"/>
      <c r="K41" s="66">
        <f t="shared" si="5"/>
        <v>374.786151431246</v>
      </c>
      <c r="L41" s="67">
        <f t="shared" si="6"/>
        <v>729.46182644423</v>
      </c>
      <c r="M41" s="68">
        <f t="shared" si="7"/>
        <v>-354.6756750129841</v>
      </c>
    </row>
    <row r="42" spans="1:13" ht="9.75" customHeight="1">
      <c r="A42" s="57">
        <v>1330</v>
      </c>
      <c r="B42" s="58">
        <v>1</v>
      </c>
      <c r="C42" s="59" t="s">
        <v>57</v>
      </c>
      <c r="D42" s="60">
        <f>B42*A42</f>
        <v>1330</v>
      </c>
      <c r="E42" s="61">
        <f>D42-F42</f>
        <v>1684.558536585366</v>
      </c>
      <c r="F42" s="62">
        <f>(H42-G42)/(H42+I42)*D42</f>
        <v>-354.558536585366</v>
      </c>
      <c r="G42" s="34">
        <v>4.368</v>
      </c>
      <c r="H42" s="34">
        <f t="shared" si="0"/>
        <v>3.275</v>
      </c>
      <c r="I42" s="34">
        <f t="shared" si="0"/>
        <v>0.825</v>
      </c>
      <c r="J42" s="34"/>
      <c r="K42" s="66">
        <f t="shared" si="5"/>
        <v>2932.150478844454</v>
      </c>
      <c r="L42" s="67">
        <f t="shared" si="6"/>
        <v>3713.8188869851833</v>
      </c>
      <c r="M42" s="68">
        <f t="shared" si="7"/>
        <v>-781.6684081407293</v>
      </c>
    </row>
    <row r="43" spans="1:13" ht="9.75" customHeight="1">
      <c r="A43" s="57"/>
      <c r="B43" s="113"/>
      <c r="C43" s="59"/>
      <c r="D43" s="60">
        <f>B43*A43</f>
        <v>0</v>
      </c>
      <c r="E43" s="61">
        <f>D43-F43</f>
        <v>0</v>
      </c>
      <c r="F43" s="62">
        <f>(H43-G43)/(H43+I43)*D43</f>
        <v>0</v>
      </c>
      <c r="G43" s="34"/>
      <c r="H43" s="34">
        <f t="shared" si="0"/>
        <v>3.275</v>
      </c>
      <c r="I43" s="34">
        <f t="shared" si="0"/>
        <v>0.825</v>
      </c>
      <c r="J43" s="34"/>
      <c r="K43" s="66"/>
      <c r="L43" s="67"/>
      <c r="M43" s="68"/>
    </row>
    <row r="44" spans="1:13" ht="9.75" customHeight="1">
      <c r="A44" s="57">
        <v>60</v>
      </c>
      <c r="B44" s="58">
        <v>1</v>
      </c>
      <c r="C44" s="59" t="s">
        <v>25</v>
      </c>
      <c r="D44" s="60">
        <f t="shared" si="2"/>
        <v>60</v>
      </c>
      <c r="E44" s="61">
        <f t="shared" si="3"/>
        <v>137.9268292682927</v>
      </c>
      <c r="F44" s="62">
        <f t="shared" si="4"/>
        <v>-77.92682926829269</v>
      </c>
      <c r="G44" s="34">
        <v>8.6</v>
      </c>
      <c r="H44" s="34">
        <f>H40</f>
        <v>3.275</v>
      </c>
      <c r="I44" s="34">
        <f>I40</f>
        <v>0.825</v>
      </c>
      <c r="J44" s="34"/>
      <c r="K44" s="66">
        <f t="shared" si="5"/>
        <v>132.27746521102802</v>
      </c>
      <c r="L44" s="67">
        <f t="shared" si="6"/>
        <v>304.07685600339977</v>
      </c>
      <c r="M44" s="68">
        <f t="shared" si="7"/>
        <v>-171.79939079237175</v>
      </c>
    </row>
    <row r="45" spans="1:13" ht="9.75" customHeight="1">
      <c r="A45" s="57">
        <v>1180</v>
      </c>
      <c r="B45" s="58">
        <v>1</v>
      </c>
      <c r="C45" s="59" t="s">
        <v>26</v>
      </c>
      <c r="D45" s="60">
        <f t="shared" si="2"/>
        <v>1180</v>
      </c>
      <c r="E45" s="61">
        <f t="shared" si="3"/>
        <v>-743.6878048780486</v>
      </c>
      <c r="F45" s="62">
        <f t="shared" si="4"/>
        <v>1923.6878048780486</v>
      </c>
      <c r="G45" s="34">
        <v>-3.409</v>
      </c>
      <c r="H45" s="34">
        <f t="shared" si="0"/>
        <v>3.275</v>
      </c>
      <c r="I45" s="34">
        <f t="shared" si="0"/>
        <v>0.825</v>
      </c>
      <c r="J45" s="34"/>
      <c r="K45" s="66">
        <f t="shared" si="5"/>
        <v>2601.456815816884</v>
      </c>
      <c r="L45" s="67">
        <f t="shared" si="6"/>
        <v>-1639.552295627031</v>
      </c>
      <c r="M45" s="68">
        <f t="shared" si="7"/>
        <v>4241.009111443916</v>
      </c>
    </row>
    <row r="46" spans="1:13" ht="9.75" customHeight="1">
      <c r="A46" s="57"/>
      <c r="B46" s="113"/>
      <c r="C46" s="59"/>
      <c r="D46" s="60"/>
      <c r="E46" s="61"/>
      <c r="F46" s="62"/>
      <c r="G46" s="34"/>
      <c r="H46" s="34">
        <f t="shared" si="0"/>
        <v>3.275</v>
      </c>
      <c r="I46" s="34">
        <f t="shared" si="0"/>
        <v>0.825</v>
      </c>
      <c r="J46" s="34"/>
      <c r="K46" s="66"/>
      <c r="L46" s="67"/>
      <c r="M46" s="68"/>
    </row>
    <row r="47" spans="1:13" ht="9.75" customHeight="1">
      <c r="A47" s="57">
        <v>610</v>
      </c>
      <c r="B47" s="58">
        <v>0</v>
      </c>
      <c r="C47" s="59" t="s">
        <v>27</v>
      </c>
      <c r="D47" s="60">
        <f>B47*A47</f>
        <v>0</v>
      </c>
      <c r="E47" s="61">
        <f>D47-F47</f>
        <v>0</v>
      </c>
      <c r="F47" s="62">
        <f>(H47-G47)/(H47+I47)*D47</f>
        <v>0</v>
      </c>
      <c r="G47" s="34">
        <v>-3.485</v>
      </c>
      <c r="H47" s="34">
        <f t="shared" si="0"/>
        <v>3.275</v>
      </c>
      <c r="I47" s="34">
        <f t="shared" si="0"/>
        <v>0.825</v>
      </c>
      <c r="J47" s="34"/>
      <c r="K47" s="66">
        <f t="shared" si="5"/>
        <v>0</v>
      </c>
      <c r="L47" s="67">
        <f t="shared" si="6"/>
        <v>0</v>
      </c>
      <c r="M47" s="68">
        <f t="shared" si="7"/>
        <v>0</v>
      </c>
    </row>
    <row r="48" spans="1:13" ht="9.75" customHeight="1">
      <c r="A48" s="57">
        <v>3500</v>
      </c>
      <c r="B48" s="58">
        <v>1</v>
      </c>
      <c r="C48" s="59" t="s">
        <v>61</v>
      </c>
      <c r="D48" s="60">
        <f>B48*A48</f>
        <v>3500</v>
      </c>
      <c r="E48" s="61">
        <f>D48-F48</f>
        <v>-2074.3902439024396</v>
      </c>
      <c r="F48" s="62">
        <f>(H48-G48)/(H48+I48)*D48</f>
        <v>5574.39024390244</v>
      </c>
      <c r="G48" s="34">
        <v>-3.255</v>
      </c>
      <c r="H48" s="34">
        <f t="shared" si="0"/>
        <v>3.275</v>
      </c>
      <c r="I48" s="34">
        <f t="shared" si="0"/>
        <v>0.825</v>
      </c>
      <c r="J48" s="34"/>
      <c r="K48" s="66">
        <f t="shared" si="5"/>
        <v>7716.1854706433005</v>
      </c>
      <c r="L48" s="67">
        <f t="shared" si="6"/>
        <v>-4573.251388698348</v>
      </c>
      <c r="M48" s="68">
        <f t="shared" si="7"/>
        <v>12289.436859341648</v>
      </c>
    </row>
    <row r="49" spans="1:13" ht="9.75" customHeight="1">
      <c r="A49" s="57">
        <v>2200</v>
      </c>
      <c r="B49" s="58">
        <v>0</v>
      </c>
      <c r="C49" s="59" t="s">
        <v>49</v>
      </c>
      <c r="D49" s="60">
        <f>B49*A49</f>
        <v>0</v>
      </c>
      <c r="E49" s="61">
        <f>D49-F49</f>
        <v>0</v>
      </c>
      <c r="F49" s="62">
        <f>(H49-G49)/(H49+I49)*D49</f>
        <v>0</v>
      </c>
      <c r="G49" s="34">
        <v>-3.255</v>
      </c>
      <c r="H49" s="34">
        <f t="shared" si="0"/>
        <v>3.275</v>
      </c>
      <c r="I49" s="34">
        <f t="shared" si="0"/>
        <v>0.825</v>
      </c>
      <c r="J49" s="34"/>
      <c r="K49" s="66">
        <f t="shared" si="5"/>
        <v>0</v>
      </c>
      <c r="L49" s="67">
        <f t="shared" si="6"/>
        <v>0</v>
      </c>
      <c r="M49" s="68">
        <f t="shared" si="7"/>
        <v>0</v>
      </c>
    </row>
    <row r="50" spans="1:13" ht="9.75" customHeight="1">
      <c r="A50" s="57">
        <v>4400</v>
      </c>
      <c r="B50" s="58">
        <v>0</v>
      </c>
      <c r="C50" s="59" t="s">
        <v>48</v>
      </c>
      <c r="D50" s="60">
        <f>B50*A50</f>
        <v>0</v>
      </c>
      <c r="E50" s="61">
        <f>D50-F50</f>
        <v>0</v>
      </c>
      <c r="F50" s="62">
        <f>(H50-G50)/(H50+I50)*D50</f>
        <v>0</v>
      </c>
      <c r="G50" s="34">
        <v>-3.255</v>
      </c>
      <c r="H50" s="34">
        <f t="shared" si="0"/>
        <v>3.275</v>
      </c>
      <c r="I50" s="34">
        <f t="shared" si="0"/>
        <v>0.825</v>
      </c>
      <c r="J50" s="34"/>
      <c r="K50" s="66">
        <f t="shared" si="5"/>
        <v>0</v>
      </c>
      <c r="L50" s="67">
        <f t="shared" si="6"/>
        <v>0</v>
      </c>
      <c r="M50" s="68">
        <f t="shared" si="7"/>
        <v>0</v>
      </c>
    </row>
    <row r="51" spans="1:13" ht="9.75" customHeight="1">
      <c r="A51" s="57"/>
      <c r="B51" s="113"/>
      <c r="C51" s="59"/>
      <c r="D51" s="60"/>
      <c r="E51" s="61"/>
      <c r="F51" s="62"/>
      <c r="G51" s="34"/>
      <c r="H51" s="34">
        <f t="shared" si="0"/>
        <v>3.275</v>
      </c>
      <c r="I51" s="34">
        <f t="shared" si="0"/>
        <v>0.825</v>
      </c>
      <c r="J51" s="34"/>
      <c r="K51" s="66"/>
      <c r="L51" s="67"/>
      <c r="M51" s="68"/>
    </row>
    <row r="52" spans="1:13" ht="9.75" customHeight="1">
      <c r="A52" s="57">
        <v>2200</v>
      </c>
      <c r="B52" s="58">
        <v>0</v>
      </c>
      <c r="C52" s="59" t="s">
        <v>50</v>
      </c>
      <c r="D52" s="60">
        <f aca="true" t="shared" si="8" ref="D52:D59">B52*A52</f>
        <v>0</v>
      </c>
      <c r="E52" s="61">
        <f aca="true" t="shared" si="9" ref="E52:E59">D52-F52</f>
        <v>0</v>
      </c>
      <c r="F52" s="62">
        <f aca="true" t="shared" si="10" ref="F52:F59">(H52-G52)/(H52+I52)*D52</f>
        <v>0</v>
      </c>
      <c r="G52" s="34">
        <v>3.255</v>
      </c>
      <c r="H52" s="34">
        <f t="shared" si="0"/>
        <v>3.275</v>
      </c>
      <c r="I52" s="34">
        <f t="shared" si="0"/>
        <v>0.825</v>
      </c>
      <c r="J52" s="34"/>
      <c r="K52" s="66">
        <f t="shared" si="5"/>
        <v>0</v>
      </c>
      <c r="L52" s="67">
        <f t="shared" si="6"/>
        <v>0</v>
      </c>
      <c r="M52" s="68">
        <f t="shared" si="7"/>
        <v>0</v>
      </c>
    </row>
    <row r="53" spans="1:13" ht="9.75" customHeight="1">
      <c r="A53" s="57">
        <v>2200</v>
      </c>
      <c r="B53" s="58">
        <v>0</v>
      </c>
      <c r="C53" s="69" t="s">
        <v>51</v>
      </c>
      <c r="D53" s="60">
        <f t="shared" si="8"/>
        <v>0</v>
      </c>
      <c r="E53" s="61">
        <f t="shared" si="9"/>
        <v>0</v>
      </c>
      <c r="F53" s="62">
        <f t="shared" si="10"/>
        <v>0</v>
      </c>
      <c r="G53" s="34">
        <v>3.255</v>
      </c>
      <c r="H53" s="34">
        <f aca="true" t="shared" si="11" ref="H53:I59">H52</f>
        <v>3.275</v>
      </c>
      <c r="I53" s="34">
        <f t="shared" si="11"/>
        <v>0.825</v>
      </c>
      <c r="J53" s="34"/>
      <c r="K53" s="66">
        <f t="shared" si="5"/>
        <v>0</v>
      </c>
      <c r="L53" s="67">
        <f t="shared" si="6"/>
        <v>0</v>
      </c>
      <c r="M53" s="68">
        <f t="shared" si="7"/>
        <v>0</v>
      </c>
    </row>
    <row r="54" spans="1:13" ht="9.75" customHeight="1" thickBot="1">
      <c r="A54" s="57">
        <v>4400</v>
      </c>
      <c r="B54" s="58">
        <v>0</v>
      </c>
      <c r="C54" s="59" t="s">
        <v>52</v>
      </c>
      <c r="D54" s="60">
        <f t="shared" si="8"/>
        <v>0</v>
      </c>
      <c r="E54" s="61">
        <f t="shared" si="9"/>
        <v>0</v>
      </c>
      <c r="F54" s="62">
        <f t="shared" si="10"/>
        <v>0</v>
      </c>
      <c r="G54" s="34">
        <v>3.255</v>
      </c>
      <c r="H54" s="34">
        <f t="shared" si="11"/>
        <v>3.275</v>
      </c>
      <c r="I54" s="34">
        <f t="shared" si="11"/>
        <v>0.825</v>
      </c>
      <c r="J54" s="34"/>
      <c r="K54" s="74">
        <f t="shared" si="5"/>
        <v>0</v>
      </c>
      <c r="L54" s="75">
        <f t="shared" si="6"/>
        <v>0</v>
      </c>
      <c r="M54" s="76">
        <f t="shared" si="7"/>
        <v>0</v>
      </c>
    </row>
    <row r="55" spans="1:13" ht="9.75" customHeight="1" hidden="1" thickBot="1">
      <c r="A55" s="57"/>
      <c r="B55" s="113"/>
      <c r="C55" s="59"/>
      <c r="D55" s="60"/>
      <c r="E55" s="61"/>
      <c r="F55" s="62"/>
      <c r="G55" s="34"/>
      <c r="H55" s="34">
        <f t="shared" si="11"/>
        <v>3.275</v>
      </c>
      <c r="I55" s="34">
        <f t="shared" si="11"/>
        <v>0.825</v>
      </c>
      <c r="J55" s="34"/>
      <c r="K55" s="121"/>
      <c r="L55" s="122"/>
      <c r="M55" s="123"/>
    </row>
    <row r="56" spans="1:13" ht="9.75" customHeight="1" hidden="1">
      <c r="A56" s="57"/>
      <c r="B56" s="58"/>
      <c r="C56" s="59" t="s">
        <v>40</v>
      </c>
      <c r="D56" s="60">
        <v>0</v>
      </c>
      <c r="E56" s="61">
        <f>B56*A56</f>
        <v>0</v>
      </c>
      <c r="F56" s="62">
        <f>B56*-A56</f>
        <v>0</v>
      </c>
      <c r="G56" s="34"/>
      <c r="H56" s="34">
        <f t="shared" si="11"/>
        <v>3.275</v>
      </c>
      <c r="I56" s="34">
        <f t="shared" si="11"/>
        <v>0.825</v>
      </c>
      <c r="J56" s="34"/>
      <c r="K56" s="114">
        <f aca="true" t="shared" si="12" ref="K56:M59">D56*2.2046244201838</f>
        <v>0</v>
      </c>
      <c r="L56" s="115">
        <f t="shared" si="12"/>
        <v>0</v>
      </c>
      <c r="M56" s="116">
        <f t="shared" si="12"/>
        <v>0</v>
      </c>
    </row>
    <row r="57" spans="1:13" ht="9.75" customHeight="1" hidden="1">
      <c r="A57" s="57"/>
      <c r="B57" s="58"/>
      <c r="C57" s="59" t="s">
        <v>28</v>
      </c>
      <c r="D57" s="60">
        <f t="shared" si="8"/>
        <v>0</v>
      </c>
      <c r="E57" s="61">
        <f t="shared" si="9"/>
        <v>0</v>
      </c>
      <c r="F57" s="62">
        <f t="shared" si="10"/>
        <v>0</v>
      </c>
      <c r="G57" s="34"/>
      <c r="H57" s="34">
        <f t="shared" si="11"/>
        <v>3.275</v>
      </c>
      <c r="I57" s="34">
        <f t="shared" si="11"/>
        <v>0.825</v>
      </c>
      <c r="J57" s="34"/>
      <c r="K57" s="110">
        <f t="shared" si="12"/>
        <v>0</v>
      </c>
      <c r="L57" s="111">
        <f t="shared" si="12"/>
        <v>0</v>
      </c>
      <c r="M57" s="112">
        <f t="shared" si="12"/>
        <v>0</v>
      </c>
    </row>
    <row r="58" spans="1:13" ht="9.75" customHeight="1" hidden="1">
      <c r="A58" s="57"/>
      <c r="B58" s="58"/>
      <c r="C58" s="59" t="s">
        <v>29</v>
      </c>
      <c r="D58" s="60">
        <f t="shared" si="8"/>
        <v>0</v>
      </c>
      <c r="E58" s="61">
        <f t="shared" si="9"/>
        <v>0</v>
      </c>
      <c r="F58" s="62">
        <f t="shared" si="10"/>
        <v>0</v>
      </c>
      <c r="G58" s="34"/>
      <c r="H58" s="34">
        <f t="shared" si="11"/>
        <v>3.275</v>
      </c>
      <c r="I58" s="34">
        <f t="shared" si="11"/>
        <v>0.825</v>
      </c>
      <c r="J58" s="34"/>
      <c r="K58" s="110">
        <f t="shared" si="12"/>
        <v>0</v>
      </c>
      <c r="L58" s="111">
        <f t="shared" si="12"/>
        <v>0</v>
      </c>
      <c r="M58" s="112">
        <f t="shared" si="12"/>
        <v>0</v>
      </c>
    </row>
    <row r="59" spans="1:13" ht="9.75" customHeight="1" hidden="1" thickBot="1">
      <c r="A59" s="57"/>
      <c r="B59" s="70"/>
      <c r="C59" s="24" t="s">
        <v>53</v>
      </c>
      <c r="D59" s="71">
        <f t="shared" si="8"/>
        <v>0</v>
      </c>
      <c r="E59" s="72">
        <f t="shared" si="9"/>
        <v>0</v>
      </c>
      <c r="F59" s="73">
        <f t="shared" si="10"/>
        <v>0</v>
      </c>
      <c r="G59" s="34"/>
      <c r="H59" s="34">
        <f t="shared" si="11"/>
        <v>3.275</v>
      </c>
      <c r="I59" s="34">
        <f t="shared" si="11"/>
        <v>0.825</v>
      </c>
      <c r="J59" s="34"/>
      <c r="K59" s="74">
        <f t="shared" si="12"/>
        <v>0</v>
      </c>
      <c r="L59" s="75">
        <f t="shared" si="12"/>
        <v>0</v>
      </c>
      <c r="M59" s="76">
        <f t="shared" si="12"/>
        <v>0</v>
      </c>
    </row>
    <row r="60" spans="1:13" ht="9.75" customHeight="1" thickBot="1">
      <c r="A60" s="57"/>
      <c r="B60" s="117"/>
      <c r="C60" s="118"/>
      <c r="D60" s="119"/>
      <c r="E60" s="119"/>
      <c r="F60" s="120"/>
      <c r="G60" s="34"/>
      <c r="H60" s="34"/>
      <c r="I60" s="34"/>
      <c r="J60" s="34"/>
      <c r="K60" s="90"/>
      <c r="L60" s="90"/>
      <c r="M60" s="90"/>
    </row>
    <row r="61" spans="1:13" ht="9.75" customHeight="1">
      <c r="A61" s="57"/>
      <c r="B61" s="77"/>
      <c r="C61" s="4" t="s">
        <v>30</v>
      </c>
      <c r="D61" s="78">
        <f>SUM(D16:D59)+D14</f>
        <v>45486</v>
      </c>
      <c r="E61" s="78">
        <f>SUM(E16:E59)+E14</f>
        <v>23301.7843902439</v>
      </c>
      <c r="F61" s="79">
        <f>SUM(F16:F59)+F14</f>
        <v>22184.2156097561</v>
      </c>
      <c r="G61" s="34"/>
      <c r="H61" s="34"/>
      <c r="I61" s="34"/>
      <c r="J61" s="34"/>
      <c r="K61" s="90"/>
      <c r="L61" s="90"/>
      <c r="M61" s="90"/>
    </row>
    <row r="62" spans="1:13" ht="9.75" customHeight="1" thickBot="1">
      <c r="A62" s="57"/>
      <c r="B62" s="81"/>
      <c r="C62" s="18"/>
      <c r="D62" s="82">
        <f>(D61*2.2046)</f>
        <v>100278.43560000001</v>
      </c>
      <c r="E62" s="82">
        <f>(E61*2.2046)</f>
        <v>51371.11386673171</v>
      </c>
      <c r="F62" s="83">
        <f>(F61*2.2046)</f>
        <v>48907.3217332683</v>
      </c>
      <c r="G62" s="34"/>
      <c r="H62" s="34"/>
      <c r="I62" s="34"/>
      <c r="J62" s="34"/>
      <c r="K62" s="90"/>
      <c r="L62" s="90"/>
      <c r="M62" s="90"/>
    </row>
    <row r="63" spans="1:13" ht="9.75" customHeight="1">
      <c r="A63" s="57"/>
      <c r="B63" s="77"/>
      <c r="C63" s="125" t="s">
        <v>65</v>
      </c>
      <c r="D63" s="95" t="s">
        <v>70</v>
      </c>
      <c r="E63" s="78">
        <f>E61</f>
        <v>23301.7843902439</v>
      </c>
      <c r="F63" s="85"/>
      <c r="G63" s="34"/>
      <c r="H63" s="34"/>
      <c r="I63" s="34"/>
      <c r="J63" s="34"/>
      <c r="K63" s="90"/>
      <c r="L63" s="90"/>
      <c r="M63" s="90"/>
    </row>
    <row r="64" spans="1:13" ht="9.75" customHeight="1">
      <c r="A64" s="57"/>
      <c r="B64" s="124"/>
      <c r="C64" s="24"/>
      <c r="D64" s="80"/>
      <c r="E64" s="90">
        <f>E63*2.2046244201838</f>
        <v>51371.68290058939</v>
      </c>
      <c r="F64" s="91"/>
      <c r="G64" s="34"/>
      <c r="H64" s="34"/>
      <c r="I64" s="34"/>
      <c r="J64" s="34"/>
      <c r="K64" s="90"/>
      <c r="L64" s="90"/>
      <c r="M64" s="90"/>
    </row>
    <row r="65" spans="1:13" ht="9.75" customHeight="1">
      <c r="A65" s="57"/>
      <c r="B65" s="9"/>
      <c r="C65" s="24" t="s">
        <v>66</v>
      </c>
      <c r="D65" s="86" t="s">
        <v>69</v>
      </c>
      <c r="E65" s="87">
        <f>E63/2</f>
        <v>11650.89219512195</v>
      </c>
      <c r="F65" s="88"/>
      <c r="G65" s="34"/>
      <c r="H65" s="34"/>
      <c r="I65" s="34"/>
      <c r="J65" s="34"/>
      <c r="K65" s="90"/>
      <c r="L65" s="90"/>
      <c r="M65" s="90"/>
    </row>
    <row r="66" spans="1:13" ht="9.75" customHeight="1">
      <c r="A66" s="57"/>
      <c r="B66" s="9"/>
      <c r="C66" s="24"/>
      <c r="D66" s="86"/>
      <c r="E66" s="90">
        <f>E65*2.2046244201838</f>
        <v>25685.841450294694</v>
      </c>
      <c r="F66" s="88"/>
      <c r="G66" s="34"/>
      <c r="H66" s="34"/>
      <c r="I66" s="34"/>
      <c r="J66" s="34"/>
      <c r="K66" s="90"/>
      <c r="L66" s="90"/>
      <c r="M66" s="90"/>
    </row>
    <row r="67" spans="1:13" ht="9.75" customHeight="1">
      <c r="A67" s="57"/>
      <c r="B67" s="9"/>
      <c r="C67" s="24" t="s">
        <v>67</v>
      </c>
      <c r="D67" s="86" t="s">
        <v>68</v>
      </c>
      <c r="E67" s="90"/>
      <c r="F67" s="88">
        <f>F61</f>
        <v>22184.2156097561</v>
      </c>
      <c r="G67" s="34"/>
      <c r="H67" s="34"/>
      <c r="I67" s="34"/>
      <c r="J67" s="34"/>
      <c r="K67" s="90"/>
      <c r="L67" s="90"/>
      <c r="M67" s="90"/>
    </row>
    <row r="68" spans="1:13" ht="9.75" customHeight="1">
      <c r="A68" s="57"/>
      <c r="B68" s="9"/>
      <c r="C68" s="24"/>
      <c r="D68" s="86"/>
      <c r="E68" s="90"/>
      <c r="F68" s="92">
        <f>F67*2.2046244201838</f>
        <v>48907.86347589095</v>
      </c>
      <c r="G68" s="34"/>
      <c r="H68" s="34"/>
      <c r="I68" s="34"/>
      <c r="J68" s="34"/>
      <c r="K68" s="90"/>
      <c r="L68" s="90"/>
      <c r="M68" s="90"/>
    </row>
    <row r="69" spans="1:13" ht="9.75" customHeight="1">
      <c r="A69" s="57"/>
      <c r="B69" s="9"/>
      <c r="C69" s="24" t="s">
        <v>66</v>
      </c>
      <c r="D69" s="86" t="s">
        <v>69</v>
      </c>
      <c r="E69" s="87"/>
      <c r="F69" s="88">
        <f>F67/2</f>
        <v>11092.10780487805</v>
      </c>
      <c r="G69" s="34"/>
      <c r="H69" s="34"/>
      <c r="I69" s="34"/>
      <c r="J69" s="34"/>
      <c r="K69" s="80"/>
      <c r="L69" s="80"/>
      <c r="M69" s="80"/>
    </row>
    <row r="70" spans="1:13" ht="9.75" customHeight="1" thickBot="1">
      <c r="A70" s="57"/>
      <c r="B70" s="17"/>
      <c r="C70" s="18"/>
      <c r="D70" s="93"/>
      <c r="E70" s="94"/>
      <c r="F70" s="83">
        <f>F69*2.2046244201838</f>
        <v>24453.931737945473</v>
      </c>
      <c r="G70" s="34"/>
      <c r="H70" s="34"/>
      <c r="I70" s="34"/>
      <c r="J70" s="34"/>
      <c r="K70" s="80"/>
      <c r="L70" s="80"/>
      <c r="M70" s="80"/>
    </row>
    <row r="71" spans="1:13" ht="9.75" customHeight="1" hidden="1">
      <c r="A71" s="57"/>
      <c r="B71" s="9"/>
      <c r="C71" s="24" t="s">
        <v>31</v>
      </c>
      <c r="D71" s="80">
        <f>B45*0.6+B47*0.6+B48*5.7+B49*2.2+B50*4.4+B52*2.2+B53*2.2+B54*4.4</f>
        <v>6.3</v>
      </c>
      <c r="E71" s="90"/>
      <c r="F71" s="91"/>
      <c r="G71" s="34"/>
      <c r="H71" s="34"/>
      <c r="I71" s="34"/>
      <c r="J71" s="34"/>
      <c r="K71" s="80"/>
      <c r="L71" s="80"/>
      <c r="M71" s="80"/>
    </row>
    <row r="72" spans="1:13" ht="9.75" customHeight="1">
      <c r="A72" s="57"/>
      <c r="B72" s="9"/>
      <c r="C72" s="24" t="s">
        <v>55</v>
      </c>
      <c r="D72" s="86"/>
      <c r="E72" s="87"/>
      <c r="F72" s="88"/>
      <c r="G72" s="34"/>
      <c r="H72" s="34"/>
      <c r="I72" s="34"/>
      <c r="J72" s="34"/>
      <c r="K72" s="80"/>
      <c r="L72" s="80"/>
      <c r="M72" s="80"/>
    </row>
    <row r="73" spans="1:13" ht="9.75" customHeight="1" thickBot="1">
      <c r="A73" s="10"/>
      <c r="B73" s="9"/>
      <c r="C73" s="24" t="s">
        <v>32</v>
      </c>
      <c r="D73" s="86">
        <f>E61*(H54+I54)/D61-I54</f>
        <v>1.2753674976915972</v>
      </c>
      <c r="E73" s="87"/>
      <c r="F73" s="126" t="s">
        <v>39</v>
      </c>
      <c r="K73" s="10"/>
      <c r="L73" s="89"/>
      <c r="M73" s="89"/>
    </row>
    <row r="74" spans="1:13" ht="9.75" customHeight="1" hidden="1">
      <c r="A74" s="10"/>
      <c r="B74" s="9"/>
      <c r="C74" s="24"/>
      <c r="D74" s="86"/>
      <c r="E74" s="87"/>
      <c r="F74" s="88"/>
      <c r="K74" s="10"/>
      <c r="L74" s="89"/>
      <c r="M74" s="89"/>
    </row>
    <row r="75" spans="1:13" ht="9.75" customHeight="1" hidden="1" thickBot="1">
      <c r="A75" s="10"/>
      <c r="B75" s="17"/>
      <c r="C75" s="18" t="s">
        <v>33</v>
      </c>
      <c r="D75" s="93">
        <v>19750</v>
      </c>
      <c r="E75" s="94">
        <v>1.775</v>
      </c>
      <c r="F75" s="83" t="s">
        <v>34</v>
      </c>
      <c r="K75" s="10"/>
      <c r="L75" s="89"/>
      <c r="M75" s="89"/>
    </row>
    <row r="76" spans="1:13" ht="9.75" customHeight="1" hidden="1">
      <c r="A76" s="10"/>
      <c r="B76" s="3"/>
      <c r="C76" s="4" t="s">
        <v>35</v>
      </c>
      <c r="D76" s="95">
        <v>6500</v>
      </c>
      <c r="E76" s="84">
        <v>-0.98</v>
      </c>
      <c r="F76" s="96" t="s">
        <v>34</v>
      </c>
      <c r="K76" s="10"/>
      <c r="L76" s="89"/>
      <c r="M76" s="89"/>
    </row>
    <row r="77" spans="1:11" ht="9.75" customHeight="1" hidden="1">
      <c r="A77" s="2"/>
      <c r="B77" s="9"/>
      <c r="C77" s="24" t="s">
        <v>36</v>
      </c>
      <c r="D77" s="41">
        <v>480</v>
      </c>
      <c r="E77" s="41">
        <v>-0.5</v>
      </c>
      <c r="F77" s="42" t="s">
        <v>34</v>
      </c>
      <c r="K77" s="2"/>
    </row>
    <row r="78" spans="1:11" ht="9.75" customHeight="1" hidden="1">
      <c r="A78" s="2"/>
      <c r="B78" s="9"/>
      <c r="C78" s="24" t="s">
        <v>37</v>
      </c>
      <c r="D78" s="86">
        <v>11000</v>
      </c>
      <c r="E78" s="87">
        <v>3.225</v>
      </c>
      <c r="F78" s="88" t="s">
        <v>34</v>
      </c>
      <c r="K78" s="2"/>
    </row>
    <row r="79" spans="1:11" ht="9.75" customHeight="1" hidden="1">
      <c r="A79" s="2"/>
      <c r="B79" s="9"/>
      <c r="C79" s="24" t="s">
        <v>38</v>
      </c>
      <c r="D79" s="86">
        <v>410</v>
      </c>
      <c r="E79" s="87">
        <v>3.25</v>
      </c>
      <c r="F79" s="92" t="s">
        <v>34</v>
      </c>
      <c r="K79" s="2"/>
    </row>
    <row r="80" spans="1:11" ht="9.75" customHeight="1" hidden="1" thickBot="1">
      <c r="A80" s="2"/>
      <c r="B80" s="17"/>
      <c r="C80" s="18"/>
      <c r="D80" s="93"/>
      <c r="E80" s="94"/>
      <c r="F80" s="83"/>
      <c r="K80" s="2"/>
    </row>
    <row r="81" spans="1:11" ht="9.75" customHeight="1" hidden="1">
      <c r="A81" s="2"/>
      <c r="B81" s="3"/>
      <c r="C81" s="4" t="s">
        <v>54</v>
      </c>
      <c r="D81" s="95">
        <f>SUM(D75:D79)</f>
        <v>38140</v>
      </c>
      <c r="E81" s="84">
        <f>(D75*E75+D76*E76+D77*E77+D78*E78+D79*E79)/D81</f>
        <v>1.7109006292606188</v>
      </c>
      <c r="F81" s="96"/>
      <c r="K81" s="2"/>
    </row>
    <row r="82" spans="1:11" ht="9.75" customHeight="1" hidden="1">
      <c r="A82" s="97"/>
      <c r="B82" s="9"/>
      <c r="C82" s="24"/>
      <c r="D82" s="41"/>
      <c r="E82" s="41"/>
      <c r="F82" s="42"/>
      <c r="G82" s="98"/>
      <c r="H82" s="39"/>
      <c r="K82" s="2"/>
    </row>
    <row r="83" spans="1:11" ht="9.75" customHeight="1" hidden="1" thickBot="1">
      <c r="A83" s="97"/>
      <c r="B83" s="9"/>
      <c r="C83" s="24"/>
      <c r="D83" s="41"/>
      <c r="E83" s="41"/>
      <c r="F83" s="99"/>
      <c r="G83" s="98"/>
      <c r="H83" s="39"/>
      <c r="K83" s="2"/>
    </row>
    <row r="84" spans="1:11" ht="9.75" customHeight="1" hidden="1">
      <c r="A84" s="2"/>
      <c r="B84" s="9"/>
      <c r="C84" s="24"/>
      <c r="D84" s="86"/>
      <c r="E84" s="80"/>
      <c r="F84" s="99"/>
      <c r="K84" s="2"/>
    </row>
    <row r="85" spans="1:11" ht="9.75" customHeight="1" hidden="1">
      <c r="A85" s="2"/>
      <c r="B85" s="9"/>
      <c r="C85" s="24"/>
      <c r="D85" s="86"/>
      <c r="E85" s="24"/>
      <c r="F85" s="91"/>
      <c r="K85" s="2"/>
    </row>
    <row r="86" spans="1:11" ht="9.75" customHeight="1" hidden="1">
      <c r="A86" s="2"/>
      <c r="B86" s="9"/>
      <c r="C86" s="24"/>
      <c r="D86" s="86"/>
      <c r="E86" s="24"/>
      <c r="F86" s="88"/>
      <c r="K86" s="2"/>
    </row>
    <row r="87" spans="1:11" ht="9.75" customHeight="1" hidden="1">
      <c r="A87" s="2"/>
      <c r="B87" s="47"/>
      <c r="C87" s="100"/>
      <c r="D87" s="101"/>
      <c r="E87" s="102"/>
      <c r="F87" s="103"/>
      <c r="K87" s="2"/>
    </row>
    <row r="88" spans="1:11" ht="9.75" customHeight="1" hidden="1">
      <c r="A88" s="2"/>
      <c r="B88" s="9"/>
      <c r="C88" s="24"/>
      <c r="D88" s="24"/>
      <c r="E88" s="104"/>
      <c r="F88" s="105"/>
      <c r="K88" s="2"/>
    </row>
    <row r="89" spans="1:11" ht="9.75" customHeight="1" hidden="1">
      <c r="A89" s="97"/>
      <c r="B89" s="9"/>
      <c r="C89" s="24"/>
      <c r="D89" s="24"/>
      <c r="E89" s="24"/>
      <c r="F89" s="106"/>
      <c r="K89" s="2"/>
    </row>
    <row r="90" spans="1:11" ht="9.75" customHeight="1" hidden="1">
      <c r="A90" s="2"/>
      <c r="B90" s="17"/>
      <c r="C90" s="18"/>
      <c r="D90" s="18"/>
      <c r="E90" s="18"/>
      <c r="F90" s="107"/>
      <c r="K90" s="2"/>
    </row>
    <row r="91" spans="1:11" ht="9.75" customHeight="1">
      <c r="A91" s="2"/>
      <c r="B91" s="108"/>
      <c r="C91" s="108"/>
      <c r="D91" s="108"/>
      <c r="E91" s="108"/>
      <c r="F91" s="108"/>
      <c r="K91" s="2"/>
    </row>
    <row r="92" spans="1:11" ht="9.75" customHeight="1" hidden="1">
      <c r="A92" s="2"/>
      <c r="B92" s="22"/>
      <c r="C92" s="22"/>
      <c r="D92" s="22"/>
      <c r="E92" s="22"/>
      <c r="F92" s="22"/>
      <c r="K92" s="2"/>
    </row>
    <row r="93" spans="1:11" ht="9.75" customHeight="1" hidden="1">
      <c r="A93" s="2"/>
      <c r="B93" s="22"/>
      <c r="C93" s="22"/>
      <c r="D93" s="22"/>
      <c r="E93" s="22"/>
      <c r="F93" s="22"/>
      <c r="K93" s="2"/>
    </row>
    <row r="94" spans="1:11" ht="9.75" customHeight="1" hidden="1">
      <c r="A94" s="2"/>
      <c r="B94" s="2"/>
      <c r="C94" s="2"/>
      <c r="D94" s="2"/>
      <c r="E94" s="2"/>
      <c r="F94" s="2"/>
      <c r="K94" s="2"/>
    </row>
    <row r="95" spans="1:11" ht="9.75" customHeight="1" hidden="1">
      <c r="A95" s="2"/>
      <c r="B95" s="2"/>
      <c r="C95" s="2"/>
      <c r="D95" s="2"/>
      <c r="E95" s="2"/>
      <c r="F95" s="2"/>
      <c r="K95" s="2"/>
    </row>
    <row r="96" spans="1:11" ht="9.75" customHeight="1" hidden="1">
      <c r="A96" s="2"/>
      <c r="B96" s="2"/>
      <c r="C96" s="2"/>
      <c r="D96" s="2"/>
      <c r="E96" s="2"/>
      <c r="F96" s="2"/>
      <c r="K96" s="2"/>
    </row>
    <row r="97" spans="1:11" ht="9.75" customHeight="1" hidden="1">
      <c r="A97" s="2"/>
      <c r="B97" s="2"/>
      <c r="C97" s="2"/>
      <c r="D97" s="2"/>
      <c r="E97" s="2"/>
      <c r="F97" s="2"/>
      <c r="K97" s="2"/>
    </row>
    <row r="98" spans="1:11" ht="9.75" customHeight="1" hidden="1">
      <c r="A98" s="2"/>
      <c r="B98" s="2"/>
      <c r="C98" s="2"/>
      <c r="D98" s="2"/>
      <c r="E98" s="2"/>
      <c r="F98" s="2"/>
      <c r="K98" s="2"/>
    </row>
    <row r="99" spans="1:11" ht="9.75" customHeight="1" hidden="1">
      <c r="A99" s="2"/>
      <c r="B99" s="2"/>
      <c r="C99" s="98"/>
      <c r="D99" s="22"/>
      <c r="E99" s="109"/>
      <c r="F99" s="2"/>
      <c r="K99" s="2"/>
    </row>
    <row r="100" spans="1:11" ht="9.75" customHeight="1">
      <c r="A100" s="2"/>
      <c r="B100" s="2"/>
      <c r="C100" s="2"/>
      <c r="D100" s="2"/>
      <c r="E100" s="2"/>
      <c r="F100" s="2"/>
      <c r="K100" s="2"/>
    </row>
    <row r="101" spans="1:11" ht="9.75" customHeight="1">
      <c r="A101" s="2"/>
      <c r="B101" s="2"/>
      <c r="C101" s="2"/>
      <c r="D101" s="22"/>
      <c r="E101" s="2"/>
      <c r="F101" s="2"/>
      <c r="K101" s="2"/>
    </row>
    <row r="102" spans="1:11" ht="12.75">
      <c r="A102" s="2"/>
      <c r="B102" s="2"/>
      <c r="C102" s="2"/>
      <c r="D102" s="2"/>
      <c r="E102" s="2"/>
      <c r="F102" s="2"/>
      <c r="K102" s="2"/>
    </row>
    <row r="103" spans="1:11" ht="12.75">
      <c r="A103" s="2"/>
      <c r="B103" s="2"/>
      <c r="C103" s="2"/>
      <c r="D103" s="2"/>
      <c r="E103" s="2"/>
      <c r="F103" s="2"/>
      <c r="K103" s="2"/>
    </row>
    <row r="104" spans="1:11" ht="12.75">
      <c r="A104" s="2"/>
      <c r="B104" s="2"/>
      <c r="C104" s="2"/>
      <c r="D104" s="2"/>
      <c r="E104" s="2"/>
      <c r="F104" s="2"/>
      <c r="K104" s="2"/>
    </row>
  </sheetData>
  <mergeCells count="1">
    <mergeCell ref="E6:F6"/>
  </mergeCells>
  <printOptions/>
  <pageMargins left="0.75" right="0.75" top="1" bottom="1" header="0.5" footer="0.5"/>
  <pageSetup fitToHeight="1" fitToWidth="1"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GMK4100/4115 weight sheet boom over front (XLS)</dc:title>
  <dc:subject/>
  <dc:creator>KRUPP MOBILKRANE</dc:creator>
  <cp:keywords/>
  <dc:description/>
  <cp:lastModifiedBy>ca13805</cp:lastModifiedBy>
  <cp:lastPrinted>2007-06-13T13:19:17Z</cp:lastPrinted>
  <dcterms:created xsi:type="dcterms:W3CDTF">1999-07-27T06:08:40Z</dcterms:created>
  <dcterms:modified xsi:type="dcterms:W3CDTF">2009-02-13T21:37:29Z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cti">
    <vt:lpwstr>1</vt:lpwstr>
  </property>
  <property fmtid="{D5CDD505-2E9C-101B-9397-08002B2CF9AE}" pid="4" name="Sortord">
    <vt:lpwstr>7.00000000000000</vt:lpwstr>
  </property>
  <property fmtid="{D5CDD505-2E9C-101B-9397-08002B2CF9AE}" pid="5" name="ContentTy">
    <vt:lpwstr>Document</vt:lpwstr>
  </property>
  <property fmtid="{D5CDD505-2E9C-101B-9397-08002B2CF9AE}" pid="6" name="Produ">
    <vt:lpwstr>;#All Terrain (GMK);#</vt:lpwstr>
  </property>
</Properties>
</file>