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76" windowWidth="9720" windowHeight="6972" activeTab="0"/>
  </bookViews>
  <sheets>
    <sheet name="AX5110-1_A" sheetId="1" r:id="rId1"/>
  </sheets>
  <definedNames>
    <definedName name="_xlnm.Print_Area" localSheetId="0">'AX5110-1_A'!$B$1:$F$79</definedName>
  </definedNames>
  <calcPr fullCalcOnLoad="1"/>
</workbook>
</file>

<file path=xl/sharedStrings.xml><?xml version="1.0" encoding="utf-8"?>
<sst xmlns="http://schemas.openxmlformats.org/spreadsheetml/2006/main" count="90" uniqueCount="83">
  <si>
    <t>Standard</t>
  </si>
  <si>
    <t>For information only!</t>
  </si>
  <si>
    <t xml:space="preserve">         excluding all parts as shown below.</t>
  </si>
  <si>
    <t xml:space="preserve">           </t>
  </si>
  <si>
    <t>total</t>
  </si>
  <si>
    <t>weight (kg)</t>
  </si>
  <si>
    <t>axles (kg)</t>
  </si>
  <si>
    <t xml:space="preserve">      Xs</t>
  </si>
  <si>
    <t>VA - DM</t>
  </si>
  <si>
    <t>HA - DM</t>
  </si>
  <si>
    <t>PLUS:</t>
  </si>
  <si>
    <t>drive / steer 10 * 8 * 10</t>
  </si>
  <si>
    <t>Kloft retarder Pentar P.40</t>
  </si>
  <si>
    <t>trailer coupling device</t>
  </si>
  <si>
    <t>load on trailer coupling device</t>
  </si>
  <si>
    <t>20- t hook block on carrier</t>
  </si>
  <si>
    <t>50- t hook block on carrier</t>
  </si>
  <si>
    <t>75- t hook block on carrier</t>
  </si>
  <si>
    <t>20- t hook block on bumper</t>
  </si>
  <si>
    <t>50- t hook block on bumper</t>
  </si>
  <si>
    <t>75- t hook block on bumper</t>
  </si>
  <si>
    <t>O/R pads  ( front/ rear )</t>
  </si>
  <si>
    <t>brackets for hydraulic swingaway</t>
  </si>
  <si>
    <t>hydraulic swingaway 11 m to 18 m (59 ft)</t>
  </si>
  <si>
    <t>auxiliary hoist</t>
  </si>
  <si>
    <t>boom nose</t>
  </si>
  <si>
    <t>1 t counterweight in lieu of aux. hoist</t>
  </si>
  <si>
    <t>counterweight ( base- plate ) 2,5 t  on carrier        P.1</t>
  </si>
  <si>
    <t>remove main boom</t>
  </si>
  <si>
    <t>remove outriggers in front</t>
  </si>
  <si>
    <t>remove outriggers at rear</t>
  </si>
  <si>
    <t xml:space="preserve">                               per axle :</t>
  </si>
  <si>
    <t>Xs=</t>
  </si>
  <si>
    <t>t GG</t>
  </si>
  <si>
    <t>Unterwagen ab DM</t>
  </si>
  <si>
    <t>Oberwagen ohne Wippzylinderanteil</t>
  </si>
  <si>
    <t>Wippzylinderanteil Oberwagen</t>
  </si>
  <si>
    <t>Ausleger ohne Wippzylinderanteil</t>
  </si>
  <si>
    <t>Wippzylinderanteil Ausleger</t>
  </si>
  <si>
    <t>gesamt ab DM:</t>
  </si>
  <si>
    <t>Standard unit with tyres 14.00 R25 XGC on steel rim; 10 * 6 * 10 ; with driver; tanks filled</t>
  </si>
  <si>
    <t>2 front-</t>
  </si>
  <si>
    <t>3 rear-</t>
  </si>
  <si>
    <t>Axle loads:              axle 1- 2:</t>
  </si>
  <si>
    <t xml:space="preserve">                              axle 3 - 5:</t>
  </si>
  <si>
    <t>additional weight for tyres 16.00 R25 XGC steel rim</t>
  </si>
  <si>
    <t>additional weight for tyres 20.5 R 25 XGC steel rim</t>
  </si>
  <si>
    <t>additional weight for tyres 14.00 R25 aluminum rim</t>
  </si>
  <si>
    <t>additional weight for tyres 16.00 R25 XGC alum. rim</t>
  </si>
  <si>
    <t>additional weight for tyres 20.5 R 25 XGC alum. rim</t>
  </si>
  <si>
    <t>spare wheel 14.00 R25 XGC steel rim with stowage</t>
  </si>
  <si>
    <t>spare wheel 16.00 R25 XGC steel rim with stowage</t>
  </si>
  <si>
    <t>spare wheel 20.5 R25 XGC steel rim with stowage</t>
  </si>
  <si>
    <t>spare wheel 14.00 R25 XGC alum. rim with stowage</t>
  </si>
  <si>
    <t>ARIZONA oil cooler</t>
  </si>
  <si>
    <t>additional heater carrier</t>
  </si>
  <si>
    <t>aircondition carrier</t>
  </si>
  <si>
    <t>2nd oil cooler superstructure</t>
  </si>
  <si>
    <t>spare wheel 16.00 R25 XGC alum. rim with stowage</t>
  </si>
  <si>
    <t>spare wheel 20.5 R25 XGC alum. rim with stowage</t>
  </si>
  <si>
    <t>hose reel + parts for hydraulic swingaway</t>
  </si>
  <si>
    <t>remove hose reel for hydraulic swingaway jib</t>
  </si>
  <si>
    <t>Dept.:ENG-SE</t>
  </si>
  <si>
    <t>Mittelwerte der ersten Gesamtkranverwiegungen</t>
  </si>
  <si>
    <t>file:</t>
  </si>
  <si>
    <t>updated:</t>
  </si>
  <si>
    <t>date:</t>
  </si>
  <si>
    <t>dept:</t>
  </si>
  <si>
    <t>AX5110-1_5135_B</t>
  </si>
  <si>
    <r>
      <t xml:space="preserve">Axle loads GMK 5110-1 / </t>
    </r>
    <r>
      <rPr>
        <b/>
        <sz val="8"/>
        <color indexed="10"/>
        <rFont val="Arial"/>
        <family val="2"/>
      </rPr>
      <t>5135</t>
    </r>
    <r>
      <rPr>
        <b/>
        <sz val="8"/>
        <rFont val="Arial"/>
        <family val="2"/>
      </rPr>
      <t xml:space="preserve"> 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</si>
  <si>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Total weight of marked parts (kg):</t>
  </si>
  <si>
    <t>Total weight of marked parts (lbs):</t>
  </si>
  <si>
    <t>GMK 5110-1 / 5135</t>
  </si>
  <si>
    <t>AX5110-1_5135_B.xls                               Index: B</t>
  </si>
  <si>
    <t>add. counterweight 2,5 t on superstructure           P.7</t>
  </si>
  <si>
    <t>counterweight ( base- plate )2,5 t on superstruct. P.1</t>
  </si>
  <si>
    <t>add. counterweight 2,5 t on superstructure           P.5</t>
  </si>
  <si>
    <t>counterweight (upon base- plate ) 2,5 t  on carrie  P.2</t>
  </si>
  <si>
    <t>split counterweight on carrier                            P. 8+9</t>
  </si>
  <si>
    <t>add. counterweight 2,5 t on superstructure           P.6</t>
  </si>
  <si>
    <t>add. counterweight 5 t on carrier                       P. 3/4</t>
  </si>
  <si>
    <t>weight (lb)</t>
  </si>
  <si>
    <t>axles (lb)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</si>
</sst>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E+00"/>
    <numFmt numFmtId="185" formatCode="#,##0.00&quot;DM&quot;;\(#,##0.00&quot;DM&quot;\)"/>
    <numFmt numFmtId="186" formatCode="#,##0&quot;DM&quot;;\(#,##0&quot;DM&quot;\)"/>
    <numFmt numFmtId="187" formatCode="d\.m"/>
    <numFmt numFmtId="188" formatCode="d\.mmm\ yy"/>
    <numFmt numFmtId="189" formatCode="d\.mmm"/>
    <numFmt numFmtId="190" formatCode="d\.m\.yy\ h:mm"/>
    <numFmt numFmtId="191" formatCode="0.0"/>
    <numFmt numFmtId="192" formatCode="0.000"/>
    <numFmt numFmtId="193" formatCode="d&quot;andar&quot;d"/>
    <numFmt numFmtId="194" formatCode="sd&quot;andar&quot;d"/>
    <numFmt numFmtId="195" formatCode=".000"/>
    <numFmt numFmtId="196" formatCode="0.0000"/>
    <numFmt numFmtId="197" formatCode="mm/dd/yyyy"/>
    <numFmt numFmtId="198" formatCode="0.00000"/>
    <numFmt numFmtId="199" formatCode="0.000000"/>
    <numFmt numFmtId="200" formatCode="0.0000000"/>
    <numFmt numFmtId="201" formatCode="0.00000000"/>
    <numFmt numFmtId="202" formatCode="0.000000000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MS Sans Serif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System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NumberFormat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right"/>
      <protection/>
    </xf>
    <xf numFmtId="0" fontId="9" fillId="2" borderId="2" xfId="0" applyNumberFormat="1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9" fillId="2" borderId="4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NumberFormat="1" applyFont="1" applyFill="1" applyAlignment="1" applyProtection="1">
      <alignment horizontal="right"/>
      <protection/>
    </xf>
    <xf numFmtId="197" fontId="9" fillId="2" borderId="0" xfId="0" applyNumberFormat="1" applyFont="1" applyFill="1" applyBorder="1" applyAlignment="1" applyProtection="1">
      <alignment horizontal="left"/>
      <protection/>
    </xf>
    <xf numFmtId="197" fontId="9" fillId="2" borderId="5" xfId="0" applyNumberFormat="1" applyFont="1" applyFill="1" applyBorder="1" applyAlignment="1" applyProtection="1">
      <alignment horizontal="left"/>
      <protection/>
    </xf>
    <xf numFmtId="14" fontId="9" fillId="2" borderId="0" xfId="0" applyNumberFormat="1" applyFont="1" applyFill="1" applyAlignment="1" applyProtection="1">
      <alignment horizontal="right"/>
      <protection/>
    </xf>
    <xf numFmtId="14" fontId="9" fillId="2" borderId="0" xfId="0" applyNumberFormat="1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right"/>
      <protection/>
    </xf>
    <xf numFmtId="0" fontId="9" fillId="2" borderId="7" xfId="0" applyNumberFormat="1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>
      <alignment/>
    </xf>
    <xf numFmtId="0" fontId="9" fillId="2" borderId="0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 horizontal="center"/>
      <protection/>
    </xf>
    <xf numFmtId="0" fontId="12" fillId="2" borderId="1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 applyProtection="1">
      <alignment horizontal="center"/>
      <protection/>
    </xf>
    <xf numFmtId="0" fontId="5" fillId="2" borderId="0" xfId="0" applyNumberFormat="1" applyFont="1" applyFill="1" applyAlignment="1" applyProtection="1">
      <alignment/>
      <protection/>
    </xf>
    <xf numFmtId="196" fontId="5" fillId="2" borderId="0" xfId="0" applyNumberFormat="1" applyFont="1" applyFill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/>
      <protection/>
    </xf>
    <xf numFmtId="0" fontId="7" fillId="2" borderId="14" xfId="0" applyFont="1" applyFill="1" applyBorder="1" applyAlignment="1" applyProtection="1">
      <alignment/>
      <protection/>
    </xf>
    <xf numFmtId="1" fontId="6" fillId="2" borderId="15" xfId="0" applyNumberFormat="1" applyFont="1" applyFill="1" applyBorder="1" applyAlignment="1" applyProtection="1">
      <alignment/>
      <protection/>
    </xf>
    <xf numFmtId="1" fontId="6" fillId="2" borderId="16" xfId="0" applyNumberFormat="1" applyFont="1" applyFill="1" applyBorder="1" applyAlignment="1" applyProtection="1">
      <alignment/>
      <protection/>
    </xf>
    <xf numFmtId="1" fontId="6" fillId="2" borderId="17" xfId="0" applyNumberFormat="1" applyFont="1" applyFill="1" applyBorder="1" applyAlignment="1" applyProtection="1">
      <alignment/>
      <protection/>
    </xf>
    <xf numFmtId="0" fontId="5" fillId="2" borderId="18" xfId="0" applyFont="1" applyFill="1" applyBorder="1" applyAlignment="1" applyProtection="1">
      <alignment/>
      <protection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9" fillId="2" borderId="0" xfId="0" applyNumberFormat="1" applyFont="1" applyFill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 locked="0"/>
    </xf>
    <xf numFmtId="0" fontId="9" fillId="2" borderId="14" xfId="0" applyFont="1" applyFill="1" applyBorder="1" applyAlignment="1" applyProtection="1">
      <alignment/>
      <protection/>
    </xf>
    <xf numFmtId="1" fontId="9" fillId="2" borderId="15" xfId="0" applyNumberFormat="1" applyFont="1" applyFill="1" applyBorder="1" applyAlignment="1" applyProtection="1">
      <alignment/>
      <protection/>
    </xf>
    <xf numFmtId="1" fontId="9" fillId="2" borderId="16" xfId="0" applyNumberFormat="1" applyFont="1" applyFill="1" applyBorder="1" applyAlignment="1" applyProtection="1">
      <alignment/>
      <protection/>
    </xf>
    <xf numFmtId="1" fontId="9" fillId="2" borderId="17" xfId="0" applyNumberFormat="1" applyFont="1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/>
      <protection/>
    </xf>
    <xf numFmtId="1" fontId="9" fillId="2" borderId="12" xfId="0" applyNumberFormat="1" applyFont="1" applyFill="1" applyBorder="1" applyAlignment="1" applyProtection="1">
      <alignment/>
      <protection/>
    </xf>
    <xf numFmtId="1" fontId="9" fillId="2" borderId="11" xfId="0" applyNumberFormat="1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/>
    </xf>
    <xf numFmtId="1" fontId="9" fillId="2" borderId="2" xfId="0" applyNumberFormat="1" applyFont="1" applyFill="1" applyBorder="1" applyAlignment="1" applyProtection="1">
      <alignment/>
      <protection/>
    </xf>
    <xf numFmtId="1" fontId="9" fillId="2" borderId="0" xfId="0" applyNumberFormat="1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/>
      <protection/>
    </xf>
    <xf numFmtId="1" fontId="12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1" fontId="11" fillId="2" borderId="5" xfId="0" applyNumberFormat="1" applyFont="1" applyFill="1" applyBorder="1" applyAlignment="1" applyProtection="1">
      <alignment/>
      <protection/>
    </xf>
    <xf numFmtId="1" fontId="12" fillId="2" borderId="5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1" fontId="6" fillId="2" borderId="7" xfId="0" applyNumberFormat="1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1" fontId="12" fillId="2" borderId="8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196" fontId="9" fillId="2" borderId="5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 horizontal="right"/>
      <protection/>
    </xf>
    <xf numFmtId="0" fontId="9" fillId="2" borderId="8" xfId="0" applyFont="1" applyFill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/>
      <protection/>
    </xf>
    <xf numFmtId="192" fontId="5" fillId="2" borderId="0" xfId="0" applyNumberFormat="1" applyFont="1" applyFill="1" applyAlignment="1" applyProtection="1">
      <alignment/>
      <protection/>
    </xf>
    <xf numFmtId="0" fontId="9" fillId="3" borderId="21" xfId="0" applyFont="1" applyFill="1" applyBorder="1" applyAlignment="1" applyProtection="1">
      <alignment horizontal="right"/>
      <protection locked="0"/>
    </xf>
    <xf numFmtId="1" fontId="9" fillId="2" borderId="7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1" fontId="11" fillId="2" borderId="7" xfId="0" applyNumberFormat="1" applyFont="1" applyFill="1" applyBorder="1" applyAlignment="1" applyProtection="1">
      <alignment/>
      <protection/>
    </xf>
    <xf numFmtId="1" fontId="12" fillId="2" borderId="2" xfId="0" applyNumberFormat="1" applyFont="1" applyFill="1" applyBorder="1" applyAlignment="1" applyProtection="1">
      <alignment/>
      <protection/>
    </xf>
    <xf numFmtId="1" fontId="12" fillId="2" borderId="3" xfId="0" applyNumberFormat="1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 horizontal="right"/>
      <protection/>
    </xf>
    <xf numFmtId="2" fontId="9" fillId="2" borderId="3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" fontId="11" fillId="2" borderId="2" xfId="0" applyNumberFormat="1" applyFont="1" applyFill="1" applyBorder="1" applyAlignment="1" applyProtection="1">
      <alignment/>
      <protection/>
    </xf>
    <xf numFmtId="1" fontId="11" fillId="2" borderId="3" xfId="0" applyNumberFormat="1" applyFont="1" applyFill="1" applyBorder="1" applyAlignment="1" applyProtection="1">
      <alignment/>
      <protection/>
    </xf>
    <xf numFmtId="0" fontId="12" fillId="2" borderId="22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center"/>
      <protection/>
    </xf>
    <xf numFmtId="0" fontId="9" fillId="2" borderId="19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/>
      <protection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1" fontId="11" fillId="2" borderId="12" xfId="0" applyNumberFormat="1" applyFont="1" applyFill="1" applyBorder="1" applyAlignment="1" applyProtection="1">
      <alignment horizontal="center"/>
      <protection/>
    </xf>
    <xf numFmtId="1" fontId="11" fillId="2" borderId="11" xfId="0" applyNumberFormat="1" applyFont="1" applyFill="1" applyBorder="1" applyAlignment="1" applyProtection="1">
      <alignment horizontal="center"/>
      <protection/>
    </xf>
    <xf numFmtId="1" fontId="11" fillId="2" borderId="5" xfId="0" applyNumberFormat="1" applyFont="1" applyFill="1" applyBorder="1" applyAlignment="1" applyProtection="1">
      <alignment horizontal="center"/>
      <protection/>
    </xf>
    <xf numFmtId="3" fontId="12" fillId="2" borderId="24" xfId="0" applyNumberFormat="1" applyFont="1" applyFill="1" applyBorder="1" applyAlignment="1" applyProtection="1">
      <alignment horizontal="center"/>
      <protection/>
    </xf>
    <xf numFmtId="3" fontId="12" fillId="2" borderId="25" xfId="0" applyNumberFormat="1" applyFont="1" applyFill="1" applyBorder="1" applyAlignment="1" applyProtection="1">
      <alignment horizontal="center"/>
      <protection/>
    </xf>
    <xf numFmtId="3" fontId="12" fillId="2" borderId="26" xfId="0" applyNumberFormat="1" applyFont="1" applyFill="1" applyBorder="1" applyAlignment="1" applyProtection="1">
      <alignment/>
      <protection/>
    </xf>
    <xf numFmtId="3" fontId="12" fillId="2" borderId="27" xfId="0" applyNumberFormat="1" applyFont="1" applyFill="1" applyBorder="1" applyAlignment="1" applyProtection="1">
      <alignment/>
      <protection/>
    </xf>
    <xf numFmtId="3" fontId="12" fillId="2" borderId="28" xfId="0" applyNumberFormat="1" applyFont="1" applyFill="1" applyBorder="1" applyAlignment="1" applyProtection="1">
      <alignment/>
      <protection/>
    </xf>
    <xf numFmtId="3" fontId="12" fillId="2" borderId="29" xfId="0" applyNumberFormat="1" applyFont="1" applyFill="1" applyBorder="1" applyAlignment="1" applyProtection="1">
      <alignment/>
      <protection/>
    </xf>
    <xf numFmtId="3" fontId="12" fillId="2" borderId="30" xfId="0" applyNumberFormat="1" applyFont="1" applyFill="1" applyBorder="1" applyAlignment="1" applyProtection="1">
      <alignment/>
      <protection/>
    </xf>
    <xf numFmtId="3" fontId="12" fillId="2" borderId="31" xfId="0" applyNumberFormat="1" applyFont="1" applyFill="1" applyBorder="1" applyAlignment="1" applyProtection="1">
      <alignment/>
      <protection/>
    </xf>
    <xf numFmtId="3" fontId="12" fillId="2" borderId="32" xfId="0" applyNumberFormat="1" applyFont="1" applyFill="1" applyBorder="1" applyAlignment="1" applyProtection="1">
      <alignment/>
      <protection/>
    </xf>
    <xf numFmtId="3" fontId="12" fillId="2" borderId="33" xfId="0" applyNumberFormat="1" applyFont="1" applyFill="1" applyBorder="1" applyAlignment="1" applyProtection="1">
      <alignment/>
      <protection/>
    </xf>
    <xf numFmtId="3" fontId="12" fillId="2" borderId="34" xfId="0" applyNumberFormat="1" applyFont="1" applyFill="1" applyBorder="1" applyAlignment="1" applyProtection="1">
      <alignment/>
      <protection/>
    </xf>
    <xf numFmtId="3" fontId="12" fillId="2" borderId="7" xfId="0" applyNumberFormat="1" applyFont="1" applyFill="1" applyBorder="1" applyAlignment="1" applyProtection="1">
      <alignment/>
      <protection/>
    </xf>
    <xf numFmtId="3" fontId="12" fillId="2" borderId="8" xfId="0" applyNumberFormat="1" applyFont="1" applyFill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/>
      <protection/>
    </xf>
    <xf numFmtId="3" fontId="12" fillId="2" borderId="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8</xdr:row>
      <xdr:rowOff>85725</xdr:rowOff>
    </xdr:from>
    <xdr:to>
      <xdr:col>2</xdr:col>
      <xdr:colOff>285750</xdr:colOff>
      <xdr:row>13</xdr:row>
      <xdr:rowOff>0</xdr:rowOff>
    </xdr:to>
    <xdr:sp>
      <xdr:nvSpPr>
        <xdr:cNvPr id="1" name="Line 6"/>
        <xdr:cNvSpPr>
          <a:spLocks/>
        </xdr:cNvSpPr>
      </xdr:nvSpPr>
      <xdr:spPr>
        <a:xfrm>
          <a:off x="1323975" y="1333500"/>
          <a:ext cx="0" cy="533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123825</xdr:rowOff>
    </xdr:from>
    <xdr:to>
      <xdr:col>2</xdr:col>
      <xdr:colOff>2647950</xdr:colOff>
      <xdr:row>12</xdr:row>
      <xdr:rowOff>123825</xdr:rowOff>
    </xdr:to>
    <xdr:sp>
      <xdr:nvSpPr>
        <xdr:cNvPr id="2" name="Line 7"/>
        <xdr:cNvSpPr>
          <a:spLocks/>
        </xdr:cNvSpPr>
      </xdr:nvSpPr>
      <xdr:spPr>
        <a:xfrm>
          <a:off x="1333500" y="1866900"/>
          <a:ext cx="23431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2390775</xdr:colOff>
      <xdr:row>3</xdr:row>
      <xdr:rowOff>152400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2752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">
      <selection activeCell="C8" sqref="C8"/>
    </sheetView>
  </sheetViews>
  <sheetFormatPr defaultColWidth="8.796875" defaultRowHeight="15"/>
  <cols>
    <col min="1" max="1" width="7" style="7" customWidth="1"/>
    <col min="2" max="2" width="3.8984375" style="7" customWidth="1"/>
    <col min="3" max="3" width="36.19921875" style="7" customWidth="1"/>
    <col min="4" max="4" width="8.8984375" style="7" customWidth="1"/>
    <col min="5" max="5" width="9.3984375" style="7" customWidth="1"/>
    <col min="6" max="6" width="13.3984375" style="7" bestFit="1" customWidth="1"/>
    <col min="7" max="7" width="6.69921875" style="1" hidden="1" customWidth="1"/>
    <col min="8" max="8" width="12" style="1" hidden="1" customWidth="1"/>
    <col min="9" max="9" width="8.09765625" style="1" hidden="1" customWidth="1"/>
    <col min="10" max="10" width="8.09765625" style="1" customWidth="1"/>
    <col min="11" max="16384" width="11" style="7" customWidth="1"/>
  </cols>
  <sheetData>
    <row r="1" spans="1:11" ht="12.75">
      <c r="A1" s="1"/>
      <c r="B1" s="2"/>
      <c r="C1" s="3"/>
      <c r="D1" s="4" t="s">
        <v>64</v>
      </c>
      <c r="E1" s="5" t="s">
        <v>68</v>
      </c>
      <c r="F1" s="6"/>
      <c r="K1" s="1"/>
    </row>
    <row r="2" spans="1:11" ht="12.75">
      <c r="A2" s="1"/>
      <c r="B2" s="8"/>
      <c r="C2" s="9"/>
      <c r="D2" s="10" t="s">
        <v>65</v>
      </c>
      <c r="E2" s="11">
        <v>39801</v>
      </c>
      <c r="F2" s="12"/>
      <c r="K2" s="1"/>
    </row>
    <row r="3" spans="1:11" ht="12.75">
      <c r="A3" s="1"/>
      <c r="B3" s="8"/>
      <c r="C3" s="9"/>
      <c r="D3" s="13" t="s">
        <v>66</v>
      </c>
      <c r="E3" s="14" t="str">
        <f ca="1">TEXT(NOW(),"MM/DD/YYYY")</f>
        <v>02/13/2009</v>
      </c>
      <c r="F3" s="15"/>
      <c r="K3" s="1"/>
    </row>
    <row r="4" spans="1:12" ht="13.5" thickBot="1">
      <c r="A4" s="1"/>
      <c r="B4" s="16"/>
      <c r="C4" s="17"/>
      <c r="D4" s="18" t="s">
        <v>67</v>
      </c>
      <c r="E4" s="19"/>
      <c r="F4" s="20"/>
      <c r="H4" s="21"/>
      <c r="K4" s="1"/>
      <c r="L4" s="22"/>
    </row>
    <row r="5" spans="1:11" ht="13.5" thickBot="1">
      <c r="A5" s="1"/>
      <c r="B5" s="8"/>
      <c r="C5" s="23"/>
      <c r="D5" s="23"/>
      <c r="E5" s="23"/>
      <c r="F5" s="15"/>
      <c r="K5" s="1"/>
    </row>
    <row r="6" spans="1:11" ht="13.5" thickBot="1">
      <c r="A6" s="1"/>
      <c r="B6" s="8"/>
      <c r="C6" s="24" t="s">
        <v>69</v>
      </c>
      <c r="D6" s="25" t="s">
        <v>0</v>
      </c>
      <c r="E6" s="85" t="s">
        <v>1</v>
      </c>
      <c r="F6" s="86"/>
      <c r="K6" s="1"/>
    </row>
    <row r="7" spans="1:11" ht="9.75" customHeight="1">
      <c r="A7" s="1"/>
      <c r="B7" s="8"/>
      <c r="C7" s="23"/>
      <c r="D7" s="23"/>
      <c r="E7" s="23"/>
      <c r="F7" s="15"/>
      <c r="K7" s="1"/>
    </row>
    <row r="8" spans="1:11" ht="9.75" customHeight="1">
      <c r="A8" s="1"/>
      <c r="B8" s="8"/>
      <c r="C8" s="23" t="s">
        <v>40</v>
      </c>
      <c r="D8" s="23"/>
      <c r="E8" s="23"/>
      <c r="F8" s="15"/>
      <c r="K8" s="1"/>
    </row>
    <row r="9" spans="1:11" ht="9.75" customHeight="1">
      <c r="A9" s="1"/>
      <c r="B9" s="8"/>
      <c r="C9" s="26" t="s">
        <v>2</v>
      </c>
      <c r="D9" s="23"/>
      <c r="E9" s="23"/>
      <c r="F9" s="15"/>
      <c r="K9" s="1"/>
    </row>
    <row r="10" spans="1:11" ht="9.75" customHeight="1">
      <c r="A10" s="1"/>
      <c r="B10" s="8"/>
      <c r="C10" s="23" t="s">
        <v>3</v>
      </c>
      <c r="D10" s="23"/>
      <c r="E10" s="23"/>
      <c r="F10" s="15"/>
      <c r="K10" s="1"/>
    </row>
    <row r="11" spans="1:11" ht="9.75" customHeight="1" thickBot="1">
      <c r="A11" s="1"/>
      <c r="B11" s="8"/>
      <c r="C11" s="23"/>
      <c r="D11" s="23"/>
      <c r="E11" s="23"/>
      <c r="F11" s="15"/>
      <c r="K11" s="1"/>
    </row>
    <row r="12" spans="1:13" ht="9.75" customHeight="1">
      <c r="A12" s="1"/>
      <c r="B12" s="8"/>
      <c r="C12" s="23"/>
      <c r="D12" s="27" t="s">
        <v>4</v>
      </c>
      <c r="E12" s="27" t="s">
        <v>41</v>
      </c>
      <c r="F12" s="28" t="s">
        <v>42</v>
      </c>
      <c r="K12" s="87" t="s">
        <v>4</v>
      </c>
      <c r="L12" s="88" t="s">
        <v>41</v>
      </c>
      <c r="M12" s="89" t="s">
        <v>42</v>
      </c>
    </row>
    <row r="13" spans="1:13" ht="9.75" customHeight="1">
      <c r="A13" s="1"/>
      <c r="B13" s="8"/>
      <c r="C13" s="23"/>
      <c r="D13" s="29" t="s">
        <v>5</v>
      </c>
      <c r="E13" s="27" t="s">
        <v>6</v>
      </c>
      <c r="F13" s="28" t="s">
        <v>6</v>
      </c>
      <c r="G13" s="30" t="s">
        <v>7</v>
      </c>
      <c r="H13" s="30" t="s">
        <v>8</v>
      </c>
      <c r="I13" s="30" t="s">
        <v>9</v>
      </c>
      <c r="J13" s="30"/>
      <c r="K13" s="90" t="s">
        <v>81</v>
      </c>
      <c r="L13" s="27" t="s">
        <v>82</v>
      </c>
      <c r="M13" s="28" t="s">
        <v>82</v>
      </c>
    </row>
    <row r="14" spans="1:13" ht="11.25" customHeight="1">
      <c r="A14" s="1"/>
      <c r="B14" s="8"/>
      <c r="C14" s="23"/>
      <c r="D14" s="94">
        <f>D90</f>
        <v>46282</v>
      </c>
      <c r="E14" s="95">
        <f>D14*(G14+I14)/(I14+H14)</f>
        <v>19879.193420778676</v>
      </c>
      <c r="F14" s="96">
        <f>(H14-G14)/(H14+I14)*D14</f>
        <v>26402.80657922132</v>
      </c>
      <c r="G14" s="31">
        <f>E90</f>
        <v>2.03</v>
      </c>
      <c r="H14" s="30">
        <v>4.77</v>
      </c>
      <c r="I14" s="30">
        <v>0.033</v>
      </c>
      <c r="J14" s="30"/>
      <c r="K14" s="91"/>
      <c r="L14" s="81"/>
      <c r="M14" s="82"/>
    </row>
    <row r="15" spans="1:13" ht="11.25" customHeight="1" thickBot="1">
      <c r="A15" s="1"/>
      <c r="B15" s="32"/>
      <c r="C15" s="33" t="s">
        <v>10</v>
      </c>
      <c r="D15" s="97">
        <f>D14*2.2046244201838</f>
        <v>102034.42741494664</v>
      </c>
      <c r="E15" s="97">
        <f>E14*2.2046244201838</f>
        <v>43826.1552690058</v>
      </c>
      <c r="F15" s="98">
        <f>F14*2.2046244201838</f>
        <v>58208.27214594083</v>
      </c>
      <c r="K15" s="61"/>
      <c r="L15" s="92"/>
      <c r="M15" s="93"/>
    </row>
    <row r="16" spans="1:13" ht="13.5" customHeight="1" hidden="1">
      <c r="A16" s="30"/>
      <c r="B16" s="34"/>
      <c r="C16" s="35"/>
      <c r="D16" s="36"/>
      <c r="E16" s="37"/>
      <c r="F16" s="38"/>
      <c r="G16" s="30"/>
      <c r="H16" s="30"/>
      <c r="I16" s="30"/>
      <c r="J16" s="30"/>
      <c r="K16" s="39"/>
      <c r="L16" s="40"/>
      <c r="M16" s="41"/>
    </row>
    <row r="17" spans="1:13" ht="9.75" customHeight="1">
      <c r="A17" s="42">
        <v>110</v>
      </c>
      <c r="B17" s="43">
        <v>0</v>
      </c>
      <c r="C17" s="44" t="s">
        <v>11</v>
      </c>
      <c r="D17" s="45">
        <f aca="true" t="shared" si="0" ref="D17:D28">B17*A17</f>
        <v>0</v>
      </c>
      <c r="E17" s="46">
        <f aca="true" t="shared" si="1" ref="E17:E28">D17-F17</f>
        <v>0</v>
      </c>
      <c r="F17" s="47">
        <f aca="true" t="shared" si="2" ref="F17:F28">(H17-G17)/(H17+I17)*D17</f>
        <v>0</v>
      </c>
      <c r="G17" s="30">
        <v>1.894</v>
      </c>
      <c r="H17" s="30">
        <f>$H$14</f>
        <v>4.77</v>
      </c>
      <c r="I17" s="30">
        <f>$I$14</f>
        <v>0.033</v>
      </c>
      <c r="J17" s="30"/>
      <c r="K17" s="99">
        <f>D17*2.2046244201838</f>
        <v>0</v>
      </c>
      <c r="L17" s="100">
        <f>E17*2.2046244201838</f>
        <v>0</v>
      </c>
      <c r="M17" s="101">
        <f>F17*2.2046244201838</f>
        <v>0</v>
      </c>
    </row>
    <row r="18" spans="1:13" ht="9.75" customHeight="1">
      <c r="A18" s="42">
        <v>600</v>
      </c>
      <c r="B18" s="43">
        <v>1</v>
      </c>
      <c r="C18" s="44" t="s">
        <v>45</v>
      </c>
      <c r="D18" s="45">
        <f t="shared" si="0"/>
        <v>600</v>
      </c>
      <c r="E18" s="46">
        <f t="shared" si="1"/>
        <v>239.97501561524047</v>
      </c>
      <c r="F18" s="47">
        <f t="shared" si="2"/>
        <v>360.02498438475953</v>
      </c>
      <c r="G18" s="30">
        <v>1.888</v>
      </c>
      <c r="H18" s="30">
        <f aca="true" t="shared" si="3" ref="H18:H65">$H$14</f>
        <v>4.77</v>
      </c>
      <c r="I18" s="30">
        <f aca="true" t="shared" si="4" ref="I18:I65">$I$14</f>
        <v>0.033</v>
      </c>
      <c r="J18" s="30"/>
      <c r="K18" s="102">
        <f aca="true" t="shared" si="5" ref="K18:M65">D18*2.2046244201838</f>
        <v>1322.7746521102802</v>
      </c>
      <c r="L18" s="103">
        <f t="shared" si="5"/>
        <v>529.0547796593479</v>
      </c>
      <c r="M18" s="104">
        <f t="shared" si="5"/>
        <v>793.7198724509321</v>
      </c>
    </row>
    <row r="19" spans="1:13" ht="9.75" customHeight="1">
      <c r="A19" s="42">
        <v>1030</v>
      </c>
      <c r="B19" s="43">
        <v>0</v>
      </c>
      <c r="C19" s="44" t="s">
        <v>46</v>
      </c>
      <c r="D19" s="45">
        <f t="shared" si="0"/>
        <v>0</v>
      </c>
      <c r="E19" s="46">
        <f t="shared" si="1"/>
        <v>0</v>
      </c>
      <c r="F19" s="47">
        <f t="shared" si="2"/>
        <v>0</v>
      </c>
      <c r="G19" s="30">
        <v>1.888</v>
      </c>
      <c r="H19" s="30">
        <f t="shared" si="3"/>
        <v>4.77</v>
      </c>
      <c r="I19" s="30">
        <f t="shared" si="4"/>
        <v>0.033</v>
      </c>
      <c r="J19" s="30"/>
      <c r="K19" s="102">
        <f t="shared" si="5"/>
        <v>0</v>
      </c>
      <c r="L19" s="103">
        <f t="shared" si="5"/>
        <v>0</v>
      </c>
      <c r="M19" s="104">
        <f t="shared" si="5"/>
        <v>0</v>
      </c>
    </row>
    <row r="20" spans="1:13" ht="9.75" customHeight="1">
      <c r="A20" s="42">
        <v>-439</v>
      </c>
      <c r="B20" s="43">
        <v>0</v>
      </c>
      <c r="C20" s="44" t="s">
        <v>47</v>
      </c>
      <c r="D20" s="45">
        <f t="shared" si="0"/>
        <v>0</v>
      </c>
      <c r="E20" s="46">
        <f t="shared" si="1"/>
        <v>0</v>
      </c>
      <c r="F20" s="47">
        <f t="shared" si="2"/>
        <v>0</v>
      </c>
      <c r="G20" s="30">
        <v>1.888</v>
      </c>
      <c r="H20" s="30">
        <f t="shared" si="3"/>
        <v>4.77</v>
      </c>
      <c r="I20" s="30">
        <f t="shared" si="4"/>
        <v>0.033</v>
      </c>
      <c r="J20" s="30"/>
      <c r="K20" s="102">
        <f t="shared" si="5"/>
        <v>0</v>
      </c>
      <c r="L20" s="103">
        <f t="shared" si="5"/>
        <v>0</v>
      </c>
      <c r="M20" s="104">
        <f t="shared" si="5"/>
        <v>0</v>
      </c>
    </row>
    <row r="21" spans="1:13" ht="9.75" customHeight="1">
      <c r="A21" s="42">
        <v>411</v>
      </c>
      <c r="B21" s="43">
        <v>0</v>
      </c>
      <c r="C21" s="44" t="s">
        <v>48</v>
      </c>
      <c r="D21" s="45">
        <f t="shared" si="0"/>
        <v>0</v>
      </c>
      <c r="E21" s="46">
        <f t="shared" si="1"/>
        <v>0</v>
      </c>
      <c r="F21" s="47">
        <f t="shared" si="2"/>
        <v>0</v>
      </c>
      <c r="G21" s="30">
        <v>1.888</v>
      </c>
      <c r="H21" s="30">
        <f t="shared" si="3"/>
        <v>4.77</v>
      </c>
      <c r="I21" s="30">
        <f t="shared" si="4"/>
        <v>0.033</v>
      </c>
      <c r="J21" s="30"/>
      <c r="K21" s="102">
        <f t="shared" si="5"/>
        <v>0</v>
      </c>
      <c r="L21" s="103">
        <f t="shared" si="5"/>
        <v>0</v>
      </c>
      <c r="M21" s="104">
        <f t="shared" si="5"/>
        <v>0</v>
      </c>
    </row>
    <row r="22" spans="1:13" ht="9.75" customHeight="1">
      <c r="A22" s="42">
        <v>520</v>
      </c>
      <c r="B22" s="43">
        <v>0</v>
      </c>
      <c r="C22" s="44" t="s">
        <v>49</v>
      </c>
      <c r="D22" s="45">
        <f t="shared" si="0"/>
        <v>0</v>
      </c>
      <c r="E22" s="46">
        <f t="shared" si="1"/>
        <v>0</v>
      </c>
      <c r="F22" s="47">
        <f t="shared" si="2"/>
        <v>0</v>
      </c>
      <c r="G22" s="30">
        <v>1.888</v>
      </c>
      <c r="H22" s="30">
        <f t="shared" si="3"/>
        <v>4.77</v>
      </c>
      <c r="I22" s="30">
        <f t="shared" si="4"/>
        <v>0.033</v>
      </c>
      <c r="J22" s="30"/>
      <c r="K22" s="102">
        <f t="shared" si="5"/>
        <v>0</v>
      </c>
      <c r="L22" s="103">
        <f t="shared" si="5"/>
        <v>0</v>
      </c>
      <c r="M22" s="104">
        <f t="shared" si="5"/>
        <v>0</v>
      </c>
    </row>
    <row r="23" spans="1:13" ht="9.75" customHeight="1">
      <c r="A23" s="42">
        <v>259</v>
      </c>
      <c r="B23" s="43">
        <v>0</v>
      </c>
      <c r="C23" s="44" t="s">
        <v>50</v>
      </c>
      <c r="D23" s="45">
        <f t="shared" si="0"/>
        <v>0</v>
      </c>
      <c r="E23" s="46">
        <f t="shared" si="1"/>
        <v>0</v>
      </c>
      <c r="F23" s="47">
        <f t="shared" si="2"/>
        <v>0</v>
      </c>
      <c r="G23" s="30">
        <v>-3.75</v>
      </c>
      <c r="H23" s="30">
        <f t="shared" si="3"/>
        <v>4.77</v>
      </c>
      <c r="I23" s="30">
        <f t="shared" si="4"/>
        <v>0.033</v>
      </c>
      <c r="J23" s="30"/>
      <c r="K23" s="102">
        <f t="shared" si="5"/>
        <v>0</v>
      </c>
      <c r="L23" s="103">
        <f t="shared" si="5"/>
        <v>0</v>
      </c>
      <c r="M23" s="104">
        <f t="shared" si="5"/>
        <v>0</v>
      </c>
    </row>
    <row r="24" spans="1:13" ht="9.75" customHeight="1">
      <c r="A24" s="42">
        <v>319</v>
      </c>
      <c r="B24" s="43">
        <v>0</v>
      </c>
      <c r="C24" s="44" t="s">
        <v>51</v>
      </c>
      <c r="D24" s="45">
        <f t="shared" si="0"/>
        <v>0</v>
      </c>
      <c r="E24" s="46">
        <f t="shared" si="1"/>
        <v>0</v>
      </c>
      <c r="F24" s="47">
        <f t="shared" si="2"/>
        <v>0</v>
      </c>
      <c r="G24" s="30">
        <v>-3.8</v>
      </c>
      <c r="H24" s="30">
        <f t="shared" si="3"/>
        <v>4.77</v>
      </c>
      <c r="I24" s="30">
        <f t="shared" si="4"/>
        <v>0.033</v>
      </c>
      <c r="J24" s="30"/>
      <c r="K24" s="102">
        <f t="shared" si="5"/>
        <v>0</v>
      </c>
      <c r="L24" s="103">
        <f t="shared" si="5"/>
        <v>0</v>
      </c>
      <c r="M24" s="104">
        <f t="shared" si="5"/>
        <v>0</v>
      </c>
    </row>
    <row r="25" spans="1:13" ht="9.75" customHeight="1">
      <c r="A25" s="42">
        <v>362</v>
      </c>
      <c r="B25" s="43">
        <v>0</v>
      </c>
      <c r="C25" s="44" t="s">
        <v>52</v>
      </c>
      <c r="D25" s="45">
        <f t="shared" si="0"/>
        <v>0</v>
      </c>
      <c r="E25" s="46">
        <f t="shared" si="1"/>
        <v>0</v>
      </c>
      <c r="F25" s="47">
        <f t="shared" si="2"/>
        <v>0</v>
      </c>
      <c r="G25" s="30">
        <v>-3.85</v>
      </c>
      <c r="H25" s="30">
        <f t="shared" si="3"/>
        <v>4.77</v>
      </c>
      <c r="I25" s="30">
        <f t="shared" si="4"/>
        <v>0.033</v>
      </c>
      <c r="J25" s="30"/>
      <c r="K25" s="102">
        <f t="shared" si="5"/>
        <v>0</v>
      </c>
      <c r="L25" s="103">
        <f t="shared" si="5"/>
        <v>0</v>
      </c>
      <c r="M25" s="104">
        <f t="shared" si="5"/>
        <v>0</v>
      </c>
    </row>
    <row r="26" spans="1:13" ht="9.75" customHeight="1">
      <c r="A26" s="42">
        <v>367</v>
      </c>
      <c r="B26" s="43">
        <v>0</v>
      </c>
      <c r="C26" s="44" t="s">
        <v>53</v>
      </c>
      <c r="D26" s="45">
        <f t="shared" si="0"/>
        <v>0</v>
      </c>
      <c r="E26" s="46">
        <f t="shared" si="1"/>
        <v>0</v>
      </c>
      <c r="F26" s="47">
        <f t="shared" si="2"/>
        <v>0</v>
      </c>
      <c r="G26" s="30">
        <v>-3.75</v>
      </c>
      <c r="H26" s="30">
        <f t="shared" si="3"/>
        <v>4.77</v>
      </c>
      <c r="I26" s="30">
        <f t="shared" si="4"/>
        <v>0.033</v>
      </c>
      <c r="J26" s="30"/>
      <c r="K26" s="102">
        <f t="shared" si="5"/>
        <v>0</v>
      </c>
      <c r="L26" s="103">
        <f t="shared" si="5"/>
        <v>0</v>
      </c>
      <c r="M26" s="104">
        <f t="shared" si="5"/>
        <v>0</v>
      </c>
    </row>
    <row r="27" spans="1:13" ht="9.75" customHeight="1">
      <c r="A27" s="42">
        <v>260</v>
      </c>
      <c r="B27" s="43">
        <v>0</v>
      </c>
      <c r="C27" s="44" t="s">
        <v>58</v>
      </c>
      <c r="D27" s="45">
        <f t="shared" si="0"/>
        <v>0</v>
      </c>
      <c r="E27" s="46">
        <f t="shared" si="1"/>
        <v>0</v>
      </c>
      <c r="F27" s="47">
        <f t="shared" si="2"/>
        <v>0</v>
      </c>
      <c r="G27" s="30">
        <v>-3.8</v>
      </c>
      <c r="H27" s="30">
        <f t="shared" si="3"/>
        <v>4.77</v>
      </c>
      <c r="I27" s="30">
        <f t="shared" si="4"/>
        <v>0.033</v>
      </c>
      <c r="J27" s="30"/>
      <c r="K27" s="102">
        <f t="shared" si="5"/>
        <v>0</v>
      </c>
      <c r="L27" s="103">
        <f t="shared" si="5"/>
        <v>0</v>
      </c>
      <c r="M27" s="104">
        <f t="shared" si="5"/>
        <v>0</v>
      </c>
    </row>
    <row r="28" spans="1:13" ht="9.75" customHeight="1">
      <c r="A28" s="42">
        <v>341</v>
      </c>
      <c r="B28" s="43">
        <v>0</v>
      </c>
      <c r="C28" s="44" t="s">
        <v>59</v>
      </c>
      <c r="D28" s="45">
        <f t="shared" si="0"/>
        <v>0</v>
      </c>
      <c r="E28" s="46">
        <f t="shared" si="1"/>
        <v>0</v>
      </c>
      <c r="F28" s="47">
        <f t="shared" si="2"/>
        <v>0</v>
      </c>
      <c r="G28" s="30">
        <v>-3.85</v>
      </c>
      <c r="H28" s="30">
        <f t="shared" si="3"/>
        <v>4.77</v>
      </c>
      <c r="I28" s="30">
        <f t="shared" si="4"/>
        <v>0.033</v>
      </c>
      <c r="J28" s="30"/>
      <c r="K28" s="102">
        <f t="shared" si="5"/>
        <v>0</v>
      </c>
      <c r="L28" s="103">
        <f t="shared" si="5"/>
        <v>0</v>
      </c>
      <c r="M28" s="104">
        <f t="shared" si="5"/>
        <v>0</v>
      </c>
    </row>
    <row r="29" spans="1:13" ht="9.75" customHeight="1">
      <c r="A29" s="42">
        <v>260</v>
      </c>
      <c r="B29" s="43">
        <v>0</v>
      </c>
      <c r="C29" s="44" t="s">
        <v>12</v>
      </c>
      <c r="D29" s="45">
        <f aca="true" t="shared" si="6" ref="D29:D54">B29*A29</f>
        <v>0</v>
      </c>
      <c r="E29" s="46">
        <f aca="true" t="shared" si="7" ref="E29:E59">D29-F29</f>
        <v>0</v>
      </c>
      <c r="F29" s="47">
        <f aca="true" t="shared" si="8" ref="F29:F54">(H29-G29)/(H29+I29)*D29</f>
        <v>0</v>
      </c>
      <c r="G29" s="30">
        <v>-1.4</v>
      </c>
      <c r="H29" s="30">
        <f t="shared" si="3"/>
        <v>4.77</v>
      </c>
      <c r="I29" s="30">
        <f t="shared" si="4"/>
        <v>0.033</v>
      </c>
      <c r="J29" s="30"/>
      <c r="K29" s="102">
        <f t="shared" si="5"/>
        <v>0</v>
      </c>
      <c r="L29" s="103">
        <f t="shared" si="5"/>
        <v>0</v>
      </c>
      <c r="M29" s="104">
        <f t="shared" si="5"/>
        <v>0</v>
      </c>
    </row>
    <row r="30" spans="1:13" ht="9.75" customHeight="1">
      <c r="A30" s="42">
        <v>110</v>
      </c>
      <c r="B30" s="43">
        <v>0</v>
      </c>
      <c r="C30" s="44" t="s">
        <v>13</v>
      </c>
      <c r="D30" s="45">
        <f t="shared" si="6"/>
        <v>0</v>
      </c>
      <c r="E30" s="46">
        <f t="shared" si="7"/>
        <v>0</v>
      </c>
      <c r="F30" s="47">
        <f t="shared" si="8"/>
        <v>0</v>
      </c>
      <c r="G30" s="30">
        <v>-3.8</v>
      </c>
      <c r="H30" s="30">
        <f t="shared" si="3"/>
        <v>4.77</v>
      </c>
      <c r="I30" s="30">
        <f t="shared" si="4"/>
        <v>0.033</v>
      </c>
      <c r="J30" s="30"/>
      <c r="K30" s="102">
        <f t="shared" si="5"/>
        <v>0</v>
      </c>
      <c r="L30" s="103">
        <f t="shared" si="5"/>
        <v>0</v>
      </c>
      <c r="M30" s="104">
        <f t="shared" si="5"/>
        <v>0</v>
      </c>
    </row>
    <row r="31" spans="1:13" ht="9.75" customHeight="1">
      <c r="A31" s="42">
        <v>500</v>
      </c>
      <c r="B31" s="43">
        <v>0</v>
      </c>
      <c r="C31" s="44" t="s">
        <v>14</v>
      </c>
      <c r="D31" s="45">
        <f t="shared" si="6"/>
        <v>0</v>
      </c>
      <c r="E31" s="46">
        <f t="shared" si="7"/>
        <v>0</v>
      </c>
      <c r="F31" s="47">
        <f t="shared" si="8"/>
        <v>0</v>
      </c>
      <c r="G31" s="30">
        <v>-4</v>
      </c>
      <c r="H31" s="30">
        <f t="shared" si="3"/>
        <v>4.77</v>
      </c>
      <c r="I31" s="30">
        <f t="shared" si="4"/>
        <v>0.033</v>
      </c>
      <c r="J31" s="30"/>
      <c r="K31" s="102">
        <f t="shared" si="5"/>
        <v>0</v>
      </c>
      <c r="L31" s="103">
        <f t="shared" si="5"/>
        <v>0</v>
      </c>
      <c r="M31" s="104">
        <f t="shared" si="5"/>
        <v>0</v>
      </c>
    </row>
    <row r="32" spans="1:13" ht="9.75" customHeight="1">
      <c r="A32" s="42">
        <v>325</v>
      </c>
      <c r="B32" s="43">
        <v>0</v>
      </c>
      <c r="C32" s="44" t="s">
        <v>15</v>
      </c>
      <c r="D32" s="45">
        <f t="shared" si="6"/>
        <v>0</v>
      </c>
      <c r="E32" s="46">
        <f t="shared" si="7"/>
        <v>0</v>
      </c>
      <c r="F32" s="47">
        <f t="shared" si="8"/>
        <v>0</v>
      </c>
      <c r="G32" s="30">
        <v>2.8</v>
      </c>
      <c r="H32" s="30">
        <f t="shared" si="3"/>
        <v>4.77</v>
      </c>
      <c r="I32" s="30">
        <f t="shared" si="4"/>
        <v>0.033</v>
      </c>
      <c r="J32" s="30"/>
      <c r="K32" s="102">
        <f t="shared" si="5"/>
        <v>0</v>
      </c>
      <c r="L32" s="103">
        <f t="shared" si="5"/>
        <v>0</v>
      </c>
      <c r="M32" s="104">
        <f t="shared" si="5"/>
        <v>0</v>
      </c>
    </row>
    <row r="33" spans="1:13" ht="9.75" customHeight="1">
      <c r="A33" s="42">
        <v>675</v>
      </c>
      <c r="B33" s="43">
        <v>0</v>
      </c>
      <c r="C33" s="44" t="s">
        <v>16</v>
      </c>
      <c r="D33" s="45">
        <f t="shared" si="6"/>
        <v>0</v>
      </c>
      <c r="E33" s="46">
        <f t="shared" si="7"/>
        <v>0</v>
      </c>
      <c r="F33" s="47">
        <f t="shared" si="8"/>
        <v>0</v>
      </c>
      <c r="G33" s="30">
        <v>2.8</v>
      </c>
      <c r="H33" s="30">
        <f t="shared" si="3"/>
        <v>4.77</v>
      </c>
      <c r="I33" s="30">
        <f t="shared" si="4"/>
        <v>0.033</v>
      </c>
      <c r="J33" s="30"/>
      <c r="K33" s="102">
        <f t="shared" si="5"/>
        <v>0</v>
      </c>
      <c r="L33" s="103">
        <f t="shared" si="5"/>
        <v>0</v>
      </c>
      <c r="M33" s="104">
        <f t="shared" si="5"/>
        <v>0</v>
      </c>
    </row>
    <row r="34" spans="1:13" ht="9.75" customHeight="1">
      <c r="A34" s="42">
        <v>850</v>
      </c>
      <c r="B34" s="43">
        <v>0</v>
      </c>
      <c r="C34" s="44" t="s">
        <v>17</v>
      </c>
      <c r="D34" s="45">
        <f t="shared" si="6"/>
        <v>0</v>
      </c>
      <c r="E34" s="46">
        <f t="shared" si="7"/>
        <v>0</v>
      </c>
      <c r="F34" s="47">
        <f t="shared" si="8"/>
        <v>0</v>
      </c>
      <c r="G34" s="30">
        <v>2.8</v>
      </c>
      <c r="H34" s="30">
        <f t="shared" si="3"/>
        <v>4.77</v>
      </c>
      <c r="I34" s="30">
        <f t="shared" si="4"/>
        <v>0.033</v>
      </c>
      <c r="J34" s="30"/>
      <c r="K34" s="102">
        <f t="shared" si="5"/>
        <v>0</v>
      </c>
      <c r="L34" s="103">
        <f t="shared" si="5"/>
        <v>0</v>
      </c>
      <c r="M34" s="104">
        <f t="shared" si="5"/>
        <v>0</v>
      </c>
    </row>
    <row r="35" spans="1:13" ht="9.75" customHeight="1">
      <c r="A35" s="42">
        <v>325</v>
      </c>
      <c r="B35" s="43">
        <v>0</v>
      </c>
      <c r="C35" s="44" t="s">
        <v>18</v>
      </c>
      <c r="D35" s="45">
        <f t="shared" si="6"/>
        <v>0</v>
      </c>
      <c r="E35" s="46">
        <f t="shared" si="7"/>
        <v>0</v>
      </c>
      <c r="F35" s="47">
        <f t="shared" si="8"/>
        <v>0</v>
      </c>
      <c r="G35" s="30">
        <v>9.25</v>
      </c>
      <c r="H35" s="30">
        <f t="shared" si="3"/>
        <v>4.77</v>
      </c>
      <c r="I35" s="30">
        <f t="shared" si="4"/>
        <v>0.033</v>
      </c>
      <c r="J35" s="30"/>
      <c r="K35" s="102">
        <f t="shared" si="5"/>
        <v>0</v>
      </c>
      <c r="L35" s="103">
        <f t="shared" si="5"/>
        <v>0</v>
      </c>
      <c r="M35" s="104">
        <f t="shared" si="5"/>
        <v>0</v>
      </c>
    </row>
    <row r="36" spans="1:13" ht="9.75" customHeight="1">
      <c r="A36" s="42">
        <v>675</v>
      </c>
      <c r="B36" s="43">
        <v>0</v>
      </c>
      <c r="C36" s="44" t="s">
        <v>19</v>
      </c>
      <c r="D36" s="45">
        <f t="shared" si="6"/>
        <v>0</v>
      </c>
      <c r="E36" s="46">
        <f t="shared" si="7"/>
        <v>0</v>
      </c>
      <c r="F36" s="47">
        <f t="shared" si="8"/>
        <v>0</v>
      </c>
      <c r="G36" s="30">
        <v>9.25</v>
      </c>
      <c r="H36" s="30">
        <f t="shared" si="3"/>
        <v>4.77</v>
      </c>
      <c r="I36" s="30">
        <f t="shared" si="4"/>
        <v>0.033</v>
      </c>
      <c r="J36" s="30"/>
      <c r="K36" s="102">
        <f t="shared" si="5"/>
        <v>0</v>
      </c>
      <c r="L36" s="103">
        <f t="shared" si="5"/>
        <v>0</v>
      </c>
      <c r="M36" s="104">
        <f t="shared" si="5"/>
        <v>0</v>
      </c>
    </row>
    <row r="37" spans="1:13" ht="9.75" customHeight="1">
      <c r="A37" s="42">
        <v>850</v>
      </c>
      <c r="B37" s="43">
        <v>0</v>
      </c>
      <c r="C37" s="44" t="s">
        <v>20</v>
      </c>
      <c r="D37" s="45">
        <f t="shared" si="6"/>
        <v>0</v>
      </c>
      <c r="E37" s="46">
        <f t="shared" si="7"/>
        <v>0</v>
      </c>
      <c r="F37" s="47">
        <f t="shared" si="8"/>
        <v>0</v>
      </c>
      <c r="G37" s="30">
        <v>9.25</v>
      </c>
      <c r="H37" s="30">
        <f t="shared" si="3"/>
        <v>4.77</v>
      </c>
      <c r="I37" s="30">
        <f t="shared" si="4"/>
        <v>0.033</v>
      </c>
      <c r="J37" s="30"/>
      <c r="K37" s="102">
        <f t="shared" si="5"/>
        <v>0</v>
      </c>
      <c r="L37" s="103">
        <f t="shared" si="5"/>
        <v>0</v>
      </c>
      <c r="M37" s="104">
        <f t="shared" si="5"/>
        <v>0</v>
      </c>
    </row>
    <row r="38" spans="1:13" ht="9.75" customHeight="1">
      <c r="A38" s="42">
        <v>200</v>
      </c>
      <c r="B38" s="43">
        <v>1</v>
      </c>
      <c r="C38" s="44" t="s">
        <v>21</v>
      </c>
      <c r="D38" s="45">
        <f t="shared" si="6"/>
        <v>200</v>
      </c>
      <c r="E38" s="46">
        <f t="shared" si="7"/>
        <v>36.768686237768065</v>
      </c>
      <c r="F38" s="47">
        <f t="shared" si="8"/>
        <v>163.23131376223193</v>
      </c>
      <c r="G38" s="30">
        <v>0.85</v>
      </c>
      <c r="H38" s="30">
        <f t="shared" si="3"/>
        <v>4.77</v>
      </c>
      <c r="I38" s="30">
        <f t="shared" si="4"/>
        <v>0.033</v>
      </c>
      <c r="J38" s="30"/>
      <c r="K38" s="102">
        <f t="shared" si="5"/>
        <v>440.92488403676003</v>
      </c>
      <c r="L38" s="103">
        <f t="shared" si="5"/>
        <v>81.0611435778595</v>
      </c>
      <c r="M38" s="104">
        <f t="shared" si="5"/>
        <v>359.8637404589005</v>
      </c>
    </row>
    <row r="39" spans="1:13" ht="9.75" customHeight="1">
      <c r="A39" s="42">
        <v>90</v>
      </c>
      <c r="B39" s="43">
        <v>0</v>
      </c>
      <c r="C39" s="44" t="s">
        <v>54</v>
      </c>
      <c r="D39" s="45">
        <f t="shared" si="6"/>
        <v>0</v>
      </c>
      <c r="E39" s="46">
        <f t="shared" si="7"/>
        <v>0</v>
      </c>
      <c r="F39" s="47">
        <f t="shared" si="8"/>
        <v>0</v>
      </c>
      <c r="G39" s="30">
        <v>5.725</v>
      </c>
      <c r="H39" s="30">
        <f t="shared" si="3"/>
        <v>4.77</v>
      </c>
      <c r="I39" s="30">
        <f t="shared" si="4"/>
        <v>0.033</v>
      </c>
      <c r="J39" s="30"/>
      <c r="K39" s="102">
        <f t="shared" si="5"/>
        <v>0</v>
      </c>
      <c r="L39" s="103">
        <f t="shared" si="5"/>
        <v>0</v>
      </c>
      <c r="M39" s="104">
        <f t="shared" si="5"/>
        <v>0</v>
      </c>
    </row>
    <row r="40" spans="1:13" ht="9.75" customHeight="1">
      <c r="A40" s="42">
        <v>25</v>
      </c>
      <c r="B40" s="43">
        <v>1</v>
      </c>
      <c r="C40" s="44" t="s">
        <v>55</v>
      </c>
      <c r="D40" s="45">
        <f>B40*A40</f>
        <v>25</v>
      </c>
      <c r="E40" s="46">
        <f t="shared" si="7"/>
        <v>43.32188215698522</v>
      </c>
      <c r="F40" s="47">
        <f t="shared" si="8"/>
        <v>-18.321882156985218</v>
      </c>
      <c r="G40" s="30">
        <v>8.29</v>
      </c>
      <c r="H40" s="30">
        <f t="shared" si="3"/>
        <v>4.77</v>
      </c>
      <c r="I40" s="30">
        <f t="shared" si="4"/>
        <v>0.033</v>
      </c>
      <c r="J40" s="30"/>
      <c r="K40" s="102">
        <f t="shared" si="5"/>
        <v>55.115610504595004</v>
      </c>
      <c r="L40" s="103">
        <f t="shared" si="5"/>
        <v>95.50847933161445</v>
      </c>
      <c r="M40" s="104">
        <f t="shared" si="5"/>
        <v>-40.39286882701945</v>
      </c>
    </row>
    <row r="41" spans="1:13" ht="9.75" customHeight="1">
      <c r="A41" s="42">
        <v>10</v>
      </c>
      <c r="B41" s="43">
        <v>1</v>
      </c>
      <c r="C41" s="44" t="s">
        <v>56</v>
      </c>
      <c r="D41" s="45">
        <f t="shared" si="6"/>
        <v>10</v>
      </c>
      <c r="E41" s="46">
        <f t="shared" si="7"/>
        <v>17.328752862794087</v>
      </c>
      <c r="F41" s="47">
        <f t="shared" si="8"/>
        <v>-7.3287528627940866</v>
      </c>
      <c r="G41" s="30">
        <v>8.29</v>
      </c>
      <c r="H41" s="30">
        <f t="shared" si="3"/>
        <v>4.77</v>
      </c>
      <c r="I41" s="30">
        <f t="shared" si="4"/>
        <v>0.033</v>
      </c>
      <c r="J41" s="30"/>
      <c r="K41" s="102">
        <f t="shared" si="5"/>
        <v>22.046244201838</v>
      </c>
      <c r="L41" s="103">
        <f t="shared" si="5"/>
        <v>38.20339173264578</v>
      </c>
      <c r="M41" s="104">
        <f t="shared" si="5"/>
        <v>-16.157147530807777</v>
      </c>
    </row>
    <row r="42" spans="1:13" ht="9.75" customHeight="1">
      <c r="A42" s="42">
        <v>40</v>
      </c>
      <c r="B42" s="43">
        <v>1</v>
      </c>
      <c r="C42" s="44" t="s">
        <v>57</v>
      </c>
      <c r="D42" s="45">
        <f t="shared" si="6"/>
        <v>40</v>
      </c>
      <c r="E42" s="46">
        <f t="shared" si="7"/>
        <v>-20.545492400582965</v>
      </c>
      <c r="F42" s="47">
        <f t="shared" si="8"/>
        <v>60.545492400582965</v>
      </c>
      <c r="G42" s="30">
        <v>-2.5</v>
      </c>
      <c r="H42" s="30">
        <f t="shared" si="3"/>
        <v>4.77</v>
      </c>
      <c r="I42" s="30">
        <f t="shared" si="4"/>
        <v>0.033</v>
      </c>
      <c r="J42" s="30"/>
      <c r="K42" s="102">
        <f t="shared" si="5"/>
        <v>88.184976807352</v>
      </c>
      <c r="L42" s="103">
        <f t="shared" si="5"/>
        <v>-45.29509427102589</v>
      </c>
      <c r="M42" s="104">
        <f t="shared" si="5"/>
        <v>133.4800710783779</v>
      </c>
    </row>
    <row r="43" spans="1:13" ht="9.75" customHeight="1">
      <c r="A43" s="42"/>
      <c r="B43" s="43">
        <v>0</v>
      </c>
      <c r="C43" s="44"/>
      <c r="D43" s="45"/>
      <c r="E43" s="46"/>
      <c r="F43" s="47"/>
      <c r="G43" s="30"/>
      <c r="H43" s="30"/>
      <c r="I43" s="30"/>
      <c r="J43" s="30"/>
      <c r="K43" s="102"/>
      <c r="L43" s="103"/>
      <c r="M43" s="104"/>
    </row>
    <row r="44" spans="1:13" ht="9.75" customHeight="1">
      <c r="A44" s="42">
        <v>86</v>
      </c>
      <c r="B44" s="43">
        <v>1</v>
      </c>
      <c r="C44" s="44" t="s">
        <v>22</v>
      </c>
      <c r="D44" s="45">
        <f t="shared" si="6"/>
        <v>86</v>
      </c>
      <c r="E44" s="46">
        <f t="shared" si="7"/>
        <v>82.41890485113473</v>
      </c>
      <c r="F44" s="47">
        <f t="shared" si="8"/>
        <v>3.58109514886528</v>
      </c>
      <c r="G44" s="30">
        <f>7.11-2.54</f>
        <v>4.57</v>
      </c>
      <c r="H44" s="30">
        <f t="shared" si="3"/>
        <v>4.77</v>
      </c>
      <c r="I44" s="30">
        <f t="shared" si="4"/>
        <v>0.033</v>
      </c>
      <c r="J44" s="30"/>
      <c r="K44" s="102">
        <f t="shared" si="5"/>
        <v>189.5977001358068</v>
      </c>
      <c r="L44" s="103">
        <f t="shared" si="5"/>
        <v>181.70273031961668</v>
      </c>
      <c r="M44" s="104">
        <f t="shared" si="5"/>
        <v>7.894969816190137</v>
      </c>
    </row>
    <row r="45" spans="1:13" ht="9.75" customHeight="1">
      <c r="A45" s="42">
        <v>210</v>
      </c>
      <c r="B45" s="43">
        <v>1</v>
      </c>
      <c r="C45" s="44" t="s">
        <v>60</v>
      </c>
      <c r="D45" s="45">
        <f t="shared" si="6"/>
        <v>210</v>
      </c>
      <c r="E45" s="46">
        <f t="shared" si="7"/>
        <v>301.0306058713304</v>
      </c>
      <c r="F45" s="47">
        <f t="shared" si="8"/>
        <v>-91.03060587133042</v>
      </c>
      <c r="G45" s="30">
        <f>9.392-2.54</f>
        <v>6.851999999999999</v>
      </c>
      <c r="H45" s="30">
        <f t="shared" si="3"/>
        <v>4.77</v>
      </c>
      <c r="I45" s="30">
        <f t="shared" si="4"/>
        <v>0.033</v>
      </c>
      <c r="J45" s="30"/>
      <c r="K45" s="102">
        <f t="shared" si="5"/>
        <v>462.971128238598</v>
      </c>
      <c r="L45" s="103">
        <f t="shared" si="5"/>
        <v>663.6594249266599</v>
      </c>
      <c r="M45" s="104">
        <f t="shared" si="5"/>
        <v>-200.68829668806185</v>
      </c>
    </row>
    <row r="46" spans="1:13" ht="9.75" customHeight="1">
      <c r="A46" s="42"/>
      <c r="B46" s="43">
        <v>0</v>
      </c>
      <c r="C46" s="44"/>
      <c r="D46" s="45"/>
      <c r="E46" s="46"/>
      <c r="F46" s="47"/>
      <c r="G46" s="30"/>
      <c r="H46" s="30"/>
      <c r="I46" s="30"/>
      <c r="J46" s="30"/>
      <c r="K46" s="102"/>
      <c r="L46" s="103"/>
      <c r="M46" s="104"/>
    </row>
    <row r="47" spans="1:13" ht="9.75" customHeight="1">
      <c r="A47" s="42">
        <v>1744</v>
      </c>
      <c r="B47" s="43">
        <v>1</v>
      </c>
      <c r="C47" s="44" t="s">
        <v>23</v>
      </c>
      <c r="D47" s="45">
        <f t="shared" si="6"/>
        <v>1744</v>
      </c>
      <c r="E47" s="46">
        <f t="shared" si="7"/>
        <v>1967.6735373724757</v>
      </c>
      <c r="F47" s="47">
        <f t="shared" si="8"/>
        <v>-223.67353737247575</v>
      </c>
      <c r="G47" s="30">
        <v>5.386</v>
      </c>
      <c r="H47" s="30">
        <f t="shared" si="3"/>
        <v>4.77</v>
      </c>
      <c r="I47" s="30">
        <f t="shared" si="4"/>
        <v>0.033</v>
      </c>
      <c r="J47" s="30"/>
      <c r="K47" s="102">
        <f t="shared" si="5"/>
        <v>3844.8649888005475</v>
      </c>
      <c r="L47" s="103">
        <f t="shared" si="5"/>
        <v>4337.981131440802</v>
      </c>
      <c r="M47" s="104">
        <f t="shared" si="5"/>
        <v>-493.1161426402539</v>
      </c>
    </row>
    <row r="48" spans="1:13" ht="9.75" customHeight="1">
      <c r="A48" s="42">
        <v>1173</v>
      </c>
      <c r="B48" s="43">
        <v>1</v>
      </c>
      <c r="C48" s="44" t="s">
        <v>24</v>
      </c>
      <c r="D48" s="45">
        <f t="shared" si="6"/>
        <v>1173</v>
      </c>
      <c r="E48" s="46">
        <f t="shared" si="7"/>
        <v>-892.6327295440351</v>
      </c>
      <c r="F48" s="47">
        <f t="shared" si="8"/>
        <v>2065.632729544035</v>
      </c>
      <c r="G48" s="30">
        <v>-3.688</v>
      </c>
      <c r="H48" s="30">
        <f t="shared" si="3"/>
        <v>4.77</v>
      </c>
      <c r="I48" s="30">
        <f t="shared" si="4"/>
        <v>0.033</v>
      </c>
      <c r="J48" s="30"/>
      <c r="K48" s="102">
        <f t="shared" si="5"/>
        <v>2586.0244448755975</v>
      </c>
      <c r="L48" s="103">
        <f t="shared" si="5"/>
        <v>-1967.9199138081012</v>
      </c>
      <c r="M48" s="104">
        <f t="shared" si="5"/>
        <v>4553.944358683699</v>
      </c>
    </row>
    <row r="49" spans="1:13" ht="9.75" customHeight="1">
      <c r="A49" s="42">
        <v>70</v>
      </c>
      <c r="B49" s="43">
        <v>1</v>
      </c>
      <c r="C49" s="44" t="s">
        <v>25</v>
      </c>
      <c r="D49" s="45">
        <f t="shared" si="6"/>
        <v>70</v>
      </c>
      <c r="E49" s="46">
        <f t="shared" si="7"/>
        <v>149.13803872579638</v>
      </c>
      <c r="F49" s="47">
        <f t="shared" si="8"/>
        <v>-79.13803872579638</v>
      </c>
      <c r="G49" s="30">
        <v>10.2</v>
      </c>
      <c r="H49" s="30">
        <f t="shared" si="3"/>
        <v>4.77</v>
      </c>
      <c r="I49" s="30">
        <f t="shared" si="4"/>
        <v>0.033</v>
      </c>
      <c r="J49" s="30"/>
      <c r="K49" s="102">
        <f t="shared" si="5"/>
        <v>154.323709412866</v>
      </c>
      <c r="L49" s="103">
        <f t="shared" si="5"/>
        <v>328.79336215320797</v>
      </c>
      <c r="M49" s="104">
        <f t="shared" si="5"/>
        <v>-174.46965274034196</v>
      </c>
    </row>
    <row r="50" spans="1:13" ht="9.75" customHeight="1">
      <c r="A50" s="42"/>
      <c r="B50" s="43">
        <v>0</v>
      </c>
      <c r="C50" s="44"/>
      <c r="D50" s="45"/>
      <c r="E50" s="46"/>
      <c r="F50" s="47"/>
      <c r="G50" s="30"/>
      <c r="H50" s="30"/>
      <c r="I50" s="30"/>
      <c r="J50" s="30"/>
      <c r="K50" s="102"/>
      <c r="L50" s="103"/>
      <c r="M50" s="104"/>
    </row>
    <row r="51" spans="1:13" ht="9.75" customHeight="1">
      <c r="A51" s="42">
        <v>1070</v>
      </c>
      <c r="B51" s="43">
        <v>0</v>
      </c>
      <c r="C51" s="44" t="s">
        <v>26</v>
      </c>
      <c r="D51" s="45">
        <f t="shared" si="6"/>
        <v>0</v>
      </c>
      <c r="E51" s="46">
        <f t="shared" si="7"/>
        <v>0</v>
      </c>
      <c r="F51" s="47">
        <f t="shared" si="8"/>
        <v>0</v>
      </c>
      <c r="G51" s="30">
        <v>-3.943</v>
      </c>
      <c r="H51" s="30">
        <f t="shared" si="3"/>
        <v>4.77</v>
      </c>
      <c r="I51" s="30">
        <f t="shared" si="4"/>
        <v>0.033</v>
      </c>
      <c r="J51" s="30"/>
      <c r="K51" s="102">
        <f t="shared" si="5"/>
        <v>0</v>
      </c>
      <c r="L51" s="103">
        <f t="shared" si="5"/>
        <v>0</v>
      </c>
      <c r="M51" s="104">
        <f t="shared" si="5"/>
        <v>0</v>
      </c>
    </row>
    <row r="52" spans="1:13" ht="9.75" customHeight="1">
      <c r="A52" s="42">
        <v>2337</v>
      </c>
      <c r="B52" s="43">
        <v>0</v>
      </c>
      <c r="C52" s="44" t="s">
        <v>75</v>
      </c>
      <c r="D52" s="45">
        <f t="shared" si="6"/>
        <v>0</v>
      </c>
      <c r="E52" s="46">
        <f t="shared" si="7"/>
        <v>0</v>
      </c>
      <c r="F52" s="47">
        <f t="shared" si="8"/>
        <v>0</v>
      </c>
      <c r="G52" s="30">
        <v>-3.61</v>
      </c>
      <c r="H52" s="30">
        <f t="shared" si="3"/>
        <v>4.77</v>
      </c>
      <c r="I52" s="30">
        <f t="shared" si="4"/>
        <v>0.033</v>
      </c>
      <c r="J52" s="30"/>
      <c r="K52" s="102">
        <f t="shared" si="5"/>
        <v>0</v>
      </c>
      <c r="L52" s="103">
        <f t="shared" si="5"/>
        <v>0</v>
      </c>
      <c r="M52" s="104">
        <f t="shared" si="5"/>
        <v>0</v>
      </c>
    </row>
    <row r="53" spans="1:13" ht="9.75" customHeight="1">
      <c r="A53" s="42">
        <v>2499</v>
      </c>
      <c r="B53" s="43">
        <v>0</v>
      </c>
      <c r="C53" s="48" t="s">
        <v>74</v>
      </c>
      <c r="D53" s="45">
        <f t="shared" si="6"/>
        <v>0</v>
      </c>
      <c r="E53" s="46">
        <f t="shared" si="7"/>
        <v>0</v>
      </c>
      <c r="F53" s="47">
        <f t="shared" si="8"/>
        <v>0</v>
      </c>
      <c r="G53" s="30">
        <v>-3.61</v>
      </c>
      <c r="H53" s="30">
        <f t="shared" si="3"/>
        <v>4.77</v>
      </c>
      <c r="I53" s="30">
        <f t="shared" si="4"/>
        <v>0.033</v>
      </c>
      <c r="J53" s="30"/>
      <c r="K53" s="102">
        <f t="shared" si="5"/>
        <v>0</v>
      </c>
      <c r="L53" s="103">
        <f t="shared" si="5"/>
        <v>0</v>
      </c>
      <c r="M53" s="104">
        <f t="shared" si="5"/>
        <v>0</v>
      </c>
    </row>
    <row r="54" spans="1:13" ht="9.75" customHeight="1">
      <c r="A54" s="42">
        <v>2535</v>
      </c>
      <c r="B54" s="43">
        <v>0</v>
      </c>
      <c r="C54" s="44" t="s">
        <v>76</v>
      </c>
      <c r="D54" s="45">
        <f t="shared" si="6"/>
        <v>0</v>
      </c>
      <c r="E54" s="46">
        <f t="shared" si="7"/>
        <v>0</v>
      </c>
      <c r="F54" s="47">
        <f t="shared" si="8"/>
        <v>0</v>
      </c>
      <c r="G54" s="30">
        <v>-3.61</v>
      </c>
      <c r="H54" s="30">
        <f t="shared" si="3"/>
        <v>4.77</v>
      </c>
      <c r="I54" s="30">
        <f t="shared" si="4"/>
        <v>0.033</v>
      </c>
      <c r="J54" s="30"/>
      <c r="K54" s="102">
        <f t="shared" si="5"/>
        <v>0</v>
      </c>
      <c r="L54" s="103">
        <f t="shared" si="5"/>
        <v>0</v>
      </c>
      <c r="M54" s="104">
        <f t="shared" si="5"/>
        <v>0</v>
      </c>
    </row>
    <row r="55" spans="1:13" ht="9.75" customHeight="1">
      <c r="A55" s="42">
        <v>2583</v>
      </c>
      <c r="B55" s="43">
        <v>0</v>
      </c>
      <c r="C55" s="44" t="s">
        <v>79</v>
      </c>
      <c r="D55" s="45">
        <f>B55*A55</f>
        <v>0</v>
      </c>
      <c r="E55" s="46">
        <f>D55-F55</f>
        <v>0</v>
      </c>
      <c r="F55" s="47">
        <f>(H55-G55)/(H55+I55)*D55</f>
        <v>0</v>
      </c>
      <c r="G55" s="30">
        <v>-3.61</v>
      </c>
      <c r="H55" s="30">
        <f t="shared" si="3"/>
        <v>4.77</v>
      </c>
      <c r="I55" s="30">
        <f t="shared" si="4"/>
        <v>0.033</v>
      </c>
      <c r="J55" s="30"/>
      <c r="K55" s="102">
        <f>D55*2.2046244201838</f>
        <v>0</v>
      </c>
      <c r="L55" s="103">
        <f>E55*2.2046244201838</f>
        <v>0</v>
      </c>
      <c r="M55" s="104">
        <f>F55*2.2046244201838</f>
        <v>0</v>
      </c>
    </row>
    <row r="56" spans="1:13" ht="9.75" customHeight="1">
      <c r="A56" s="42">
        <v>2337</v>
      </c>
      <c r="B56" s="43">
        <v>1</v>
      </c>
      <c r="C56" s="44" t="s">
        <v>27</v>
      </c>
      <c r="D56" s="45">
        <f aca="true" t="shared" si="9" ref="D56:D65">B56*A56</f>
        <v>2337</v>
      </c>
      <c r="E56" s="46">
        <f t="shared" si="7"/>
        <v>1772.5777638975642</v>
      </c>
      <c r="F56" s="47">
        <f aca="true" t="shared" si="10" ref="F56:F65">(H56-G56)/(H56+I56)*D56</f>
        <v>564.4222361024358</v>
      </c>
      <c r="G56" s="30">
        <v>3.61</v>
      </c>
      <c r="H56" s="30">
        <f t="shared" si="3"/>
        <v>4.77</v>
      </c>
      <c r="I56" s="30">
        <f t="shared" si="4"/>
        <v>0.033</v>
      </c>
      <c r="J56" s="30"/>
      <c r="K56" s="102">
        <f t="shared" si="5"/>
        <v>5152.207269969541</v>
      </c>
      <c r="L56" s="103">
        <f t="shared" si="5"/>
        <v>3907.8682249633644</v>
      </c>
      <c r="M56" s="104">
        <f t="shared" si="5"/>
        <v>1244.3390450061765</v>
      </c>
    </row>
    <row r="57" spans="1:13" ht="9.75" customHeight="1">
      <c r="A57" s="42">
        <v>2378</v>
      </c>
      <c r="B57" s="43">
        <v>0</v>
      </c>
      <c r="C57" s="44" t="s">
        <v>77</v>
      </c>
      <c r="D57" s="45">
        <f t="shared" si="9"/>
        <v>0</v>
      </c>
      <c r="E57" s="46">
        <f t="shared" si="7"/>
        <v>0</v>
      </c>
      <c r="F57" s="47">
        <f t="shared" si="10"/>
        <v>0</v>
      </c>
      <c r="G57" s="30">
        <v>3.61</v>
      </c>
      <c r="H57" s="30">
        <f t="shared" si="3"/>
        <v>4.77</v>
      </c>
      <c r="I57" s="30">
        <f t="shared" si="4"/>
        <v>0.033</v>
      </c>
      <c r="J57" s="30"/>
      <c r="K57" s="102">
        <f t="shared" si="5"/>
        <v>0</v>
      </c>
      <c r="L57" s="103">
        <f t="shared" si="5"/>
        <v>0</v>
      </c>
      <c r="M57" s="104">
        <f t="shared" si="5"/>
        <v>0</v>
      </c>
    </row>
    <row r="58" spans="1:13" ht="9.75" customHeight="1">
      <c r="A58" s="42">
        <v>5000</v>
      </c>
      <c r="B58" s="43">
        <v>1</v>
      </c>
      <c r="C58" s="44" t="s">
        <v>80</v>
      </c>
      <c r="D58" s="45">
        <f t="shared" si="9"/>
        <v>5000</v>
      </c>
      <c r="E58" s="46">
        <f t="shared" si="7"/>
        <v>3792.4214032896107</v>
      </c>
      <c r="F58" s="47">
        <f t="shared" si="10"/>
        <v>1207.578596710389</v>
      </c>
      <c r="G58" s="30">
        <v>3.61</v>
      </c>
      <c r="H58" s="30">
        <f t="shared" si="3"/>
        <v>4.77</v>
      </c>
      <c r="I58" s="30">
        <f t="shared" si="4"/>
        <v>0.033</v>
      </c>
      <c r="J58" s="30"/>
      <c r="K58" s="102">
        <f t="shared" si="5"/>
        <v>11023.122100919001</v>
      </c>
      <c r="L58" s="103">
        <f t="shared" si="5"/>
        <v>8360.864837319992</v>
      </c>
      <c r="M58" s="104">
        <f t="shared" si="5"/>
        <v>2662.2572635990086</v>
      </c>
    </row>
    <row r="59" spans="1:13" ht="9.75" customHeight="1">
      <c r="A59" s="42">
        <v>7520</v>
      </c>
      <c r="B59" s="43">
        <v>0</v>
      </c>
      <c r="C59" s="44" t="s">
        <v>78</v>
      </c>
      <c r="D59" s="45">
        <f t="shared" si="9"/>
        <v>0</v>
      </c>
      <c r="E59" s="46">
        <f t="shared" si="7"/>
        <v>0</v>
      </c>
      <c r="F59" s="47">
        <f t="shared" si="10"/>
        <v>0</v>
      </c>
      <c r="G59" s="30">
        <v>3.61</v>
      </c>
      <c r="H59" s="30">
        <f t="shared" si="3"/>
        <v>4.77</v>
      </c>
      <c r="I59" s="30">
        <f t="shared" si="4"/>
        <v>0.033</v>
      </c>
      <c r="J59" s="30"/>
      <c r="K59" s="102">
        <f t="shared" si="5"/>
        <v>0</v>
      </c>
      <c r="L59" s="103">
        <f t="shared" si="5"/>
        <v>0</v>
      </c>
      <c r="M59" s="104">
        <f t="shared" si="5"/>
        <v>0</v>
      </c>
    </row>
    <row r="60" spans="1:13" ht="9.75" customHeight="1">
      <c r="A60" s="42"/>
      <c r="B60" s="43">
        <v>0</v>
      </c>
      <c r="C60" s="44"/>
      <c r="D60" s="45"/>
      <c r="E60" s="46"/>
      <c r="F60" s="47"/>
      <c r="G60" s="30"/>
      <c r="H60" s="30"/>
      <c r="I60" s="30"/>
      <c r="J60" s="30"/>
      <c r="K60" s="102"/>
      <c r="L60" s="103"/>
      <c r="M60" s="104"/>
    </row>
    <row r="61" spans="1:13" ht="9.75" customHeight="1">
      <c r="A61" s="42"/>
      <c r="B61" s="43">
        <v>0</v>
      </c>
      <c r="C61" s="44"/>
      <c r="D61" s="45"/>
      <c r="E61" s="46"/>
      <c r="F61" s="47"/>
      <c r="G61" s="30"/>
      <c r="H61" s="30"/>
      <c r="I61" s="30"/>
      <c r="J61" s="30"/>
      <c r="K61" s="102"/>
      <c r="L61" s="103"/>
      <c r="M61" s="104"/>
    </row>
    <row r="62" spans="1:13" ht="9.75" customHeight="1">
      <c r="A62" s="42">
        <v>-170</v>
      </c>
      <c r="B62" s="43">
        <v>0</v>
      </c>
      <c r="C62" s="44" t="s">
        <v>61</v>
      </c>
      <c r="D62" s="45">
        <f t="shared" si="9"/>
        <v>0</v>
      </c>
      <c r="E62" s="46">
        <f>D62-F62</f>
        <v>0</v>
      </c>
      <c r="F62" s="47">
        <f t="shared" si="10"/>
        <v>0</v>
      </c>
      <c r="G62" s="30">
        <f>9.392-2.54</f>
        <v>6.851999999999999</v>
      </c>
      <c r="H62" s="30">
        <f t="shared" si="3"/>
        <v>4.77</v>
      </c>
      <c r="I62" s="30">
        <f t="shared" si="4"/>
        <v>0.033</v>
      </c>
      <c r="J62" s="30"/>
      <c r="K62" s="102">
        <f t="shared" si="5"/>
        <v>0</v>
      </c>
      <c r="L62" s="103">
        <f t="shared" si="5"/>
        <v>0</v>
      </c>
      <c r="M62" s="104">
        <f t="shared" si="5"/>
        <v>0</v>
      </c>
    </row>
    <row r="63" spans="1:13" ht="9.75" customHeight="1">
      <c r="A63" s="42">
        <v>-15121</v>
      </c>
      <c r="B63" s="43">
        <v>0</v>
      </c>
      <c r="C63" s="44" t="s">
        <v>28</v>
      </c>
      <c r="D63" s="45">
        <f t="shared" si="9"/>
        <v>0</v>
      </c>
      <c r="E63" s="46">
        <f>D63-F63</f>
        <v>0</v>
      </c>
      <c r="F63" s="47">
        <f t="shared" si="10"/>
        <v>0</v>
      </c>
      <c r="G63" s="30">
        <v>3.549</v>
      </c>
      <c r="H63" s="30">
        <f t="shared" si="3"/>
        <v>4.77</v>
      </c>
      <c r="I63" s="30">
        <f t="shared" si="4"/>
        <v>0.033</v>
      </c>
      <c r="J63" s="30"/>
      <c r="K63" s="102">
        <f t="shared" si="5"/>
        <v>0</v>
      </c>
      <c r="L63" s="103">
        <f t="shared" si="5"/>
        <v>0</v>
      </c>
      <c r="M63" s="104">
        <f t="shared" si="5"/>
        <v>0</v>
      </c>
    </row>
    <row r="64" spans="1:13" ht="9.75" customHeight="1">
      <c r="A64" s="42">
        <f>-(1430-70)</f>
        <v>-1360</v>
      </c>
      <c r="B64" s="43">
        <v>0</v>
      </c>
      <c r="C64" s="44" t="s">
        <v>29</v>
      </c>
      <c r="D64" s="45">
        <f t="shared" si="9"/>
        <v>0</v>
      </c>
      <c r="E64" s="46">
        <f>D64-F64</f>
        <v>0</v>
      </c>
      <c r="F64" s="47">
        <f t="shared" si="10"/>
        <v>0</v>
      </c>
      <c r="G64" s="30">
        <v>4.75</v>
      </c>
      <c r="H64" s="30">
        <f t="shared" si="3"/>
        <v>4.77</v>
      </c>
      <c r="I64" s="30">
        <f t="shared" si="4"/>
        <v>0.033</v>
      </c>
      <c r="J64" s="30"/>
      <c r="K64" s="102">
        <f t="shared" si="5"/>
        <v>0</v>
      </c>
      <c r="L64" s="103">
        <f t="shared" si="5"/>
        <v>0</v>
      </c>
      <c r="M64" s="104">
        <f t="shared" si="5"/>
        <v>0</v>
      </c>
    </row>
    <row r="65" spans="1:13" ht="9.75" customHeight="1" thickBot="1">
      <c r="A65" s="42">
        <f>-(1520-70)</f>
        <v>-1450</v>
      </c>
      <c r="B65" s="72">
        <v>0</v>
      </c>
      <c r="C65" s="23" t="s">
        <v>30</v>
      </c>
      <c r="D65" s="49">
        <f t="shared" si="9"/>
        <v>0</v>
      </c>
      <c r="E65" s="50">
        <f>D65-F65</f>
        <v>0</v>
      </c>
      <c r="F65" s="51">
        <f t="shared" si="10"/>
        <v>0</v>
      </c>
      <c r="G65" s="30">
        <v>-3.05</v>
      </c>
      <c r="H65" s="30">
        <f t="shared" si="3"/>
        <v>4.77</v>
      </c>
      <c r="I65" s="30">
        <f t="shared" si="4"/>
        <v>0.033</v>
      </c>
      <c r="J65" s="30"/>
      <c r="K65" s="105">
        <f t="shared" si="5"/>
        <v>0</v>
      </c>
      <c r="L65" s="106">
        <f t="shared" si="5"/>
        <v>0</v>
      </c>
      <c r="M65" s="107">
        <f t="shared" si="5"/>
        <v>0</v>
      </c>
    </row>
    <row r="66" spans="1:13" ht="9.75" customHeight="1">
      <c r="A66" s="42"/>
      <c r="B66" s="74"/>
      <c r="C66" s="3" t="s">
        <v>70</v>
      </c>
      <c r="D66" s="83">
        <f>SUM(D16:D65)+D14</f>
        <v>57777</v>
      </c>
      <c r="E66" s="83">
        <f>SUM(E16:E65)+E14</f>
        <v>27368.66978971476</v>
      </c>
      <c r="F66" s="84">
        <f>SUM(F16:F65)+F14</f>
        <v>30408.33021028524</v>
      </c>
      <c r="G66" s="30"/>
      <c r="H66" s="30"/>
      <c r="I66" s="30"/>
      <c r="J66" s="30"/>
      <c r="K66" s="56"/>
      <c r="L66" s="56"/>
      <c r="M66" s="56"/>
    </row>
    <row r="67" spans="1:13" ht="9.75" customHeight="1" thickBot="1">
      <c r="A67" s="42"/>
      <c r="B67" s="75"/>
      <c r="C67" s="17" t="s">
        <v>71</v>
      </c>
      <c r="D67" s="108">
        <f>D66*2.2046244201838</f>
        <v>127376.58512495941</v>
      </c>
      <c r="E67" s="108">
        <f>E66*2.2046244201838</f>
        <v>60337.63776635179</v>
      </c>
      <c r="F67" s="109">
        <f>F66*2.2046244201838</f>
        <v>67038.94735860763</v>
      </c>
      <c r="G67" s="30"/>
      <c r="H67" s="30"/>
      <c r="I67" s="30"/>
      <c r="J67" s="30"/>
      <c r="K67" s="56"/>
      <c r="L67" s="56"/>
      <c r="M67" s="56"/>
    </row>
    <row r="68" spans="1:13" ht="9.75" customHeight="1">
      <c r="A68" s="42"/>
      <c r="B68" s="74"/>
      <c r="C68" s="3"/>
      <c r="D68" s="77"/>
      <c r="E68" s="77"/>
      <c r="F68" s="78"/>
      <c r="G68" s="30"/>
      <c r="H68" s="30"/>
      <c r="I68" s="30"/>
      <c r="J68" s="30"/>
      <c r="K68" s="56"/>
      <c r="L68" s="56"/>
      <c r="M68" s="56"/>
    </row>
    <row r="69" spans="1:13" ht="9.75" customHeight="1">
      <c r="A69" s="9"/>
      <c r="B69" s="8"/>
      <c r="C69" s="23" t="s">
        <v>43</v>
      </c>
      <c r="D69" s="54"/>
      <c r="E69" s="55">
        <f>E66</f>
        <v>27368.66978971476</v>
      </c>
      <c r="F69" s="59"/>
      <c r="K69" s="9"/>
      <c r="L69" s="52"/>
      <c r="M69" s="52"/>
    </row>
    <row r="70" spans="1:13" ht="9.75" customHeight="1">
      <c r="A70" s="9"/>
      <c r="B70" s="8"/>
      <c r="C70" s="23"/>
      <c r="D70" s="54"/>
      <c r="E70" s="110">
        <f>E69*2.2046244201838</f>
        <v>60337.63776635179</v>
      </c>
      <c r="F70" s="59"/>
      <c r="K70" s="9"/>
      <c r="L70" s="52"/>
      <c r="M70" s="52"/>
    </row>
    <row r="71" spans="1:13" ht="9.75" customHeight="1">
      <c r="A71" s="9"/>
      <c r="B71" s="8"/>
      <c r="C71" s="23" t="s">
        <v>31</v>
      </c>
      <c r="D71" s="56"/>
      <c r="E71" s="55">
        <f>E69/2</f>
        <v>13684.33489485738</v>
      </c>
      <c r="F71" s="60"/>
      <c r="G71" s="1" t="s">
        <v>32</v>
      </c>
      <c r="H71" s="1">
        <f>E66*($H$14+$I$14)/D66-$I$14</f>
        <v>2.2421565674922546</v>
      </c>
      <c r="K71" s="9"/>
      <c r="L71" s="52"/>
      <c r="M71" s="52"/>
    </row>
    <row r="72" spans="1:13" ht="9.75" customHeight="1">
      <c r="A72" s="9"/>
      <c r="B72" s="8"/>
      <c r="C72" s="23"/>
      <c r="D72" s="56"/>
      <c r="E72" s="110">
        <f>E71*2.2046244201838</f>
        <v>30168.818883175896</v>
      </c>
      <c r="F72" s="60"/>
      <c r="K72" s="9"/>
      <c r="L72" s="52"/>
      <c r="M72" s="52"/>
    </row>
    <row r="73" spans="1:11" ht="9.75" customHeight="1">
      <c r="A73" s="1"/>
      <c r="B73" s="8"/>
      <c r="C73" s="23" t="s">
        <v>44</v>
      </c>
      <c r="D73" s="54"/>
      <c r="E73" s="55"/>
      <c r="F73" s="59">
        <f>F66</f>
        <v>30408.33021028524</v>
      </c>
      <c r="K73" s="1"/>
    </row>
    <row r="74" spans="1:11" ht="9.75" customHeight="1">
      <c r="A74" s="1"/>
      <c r="B74" s="8"/>
      <c r="C74" s="23"/>
      <c r="D74" s="54"/>
      <c r="E74" s="55"/>
      <c r="F74" s="111">
        <f>F73*2.2046244201838</f>
        <v>67038.94735860763</v>
      </c>
      <c r="K74" s="1"/>
    </row>
    <row r="75" spans="1:11" ht="9.75" customHeight="1">
      <c r="A75" s="1"/>
      <c r="B75" s="8"/>
      <c r="C75" s="23" t="s">
        <v>31</v>
      </c>
      <c r="D75" s="54"/>
      <c r="E75" s="55"/>
      <c r="F75" s="59">
        <f>F73/3</f>
        <v>10136.11007009508</v>
      </c>
      <c r="K75" s="1"/>
    </row>
    <row r="76" spans="1:11" ht="9.75" customHeight="1" thickBot="1">
      <c r="A76" s="1"/>
      <c r="B76" s="16"/>
      <c r="C76" s="17"/>
      <c r="D76" s="73"/>
      <c r="E76" s="76"/>
      <c r="F76" s="109">
        <f>F75*2.2046244201838</f>
        <v>22346.31578620254</v>
      </c>
      <c r="K76" s="1"/>
    </row>
    <row r="77" spans="1:11" ht="9.75" customHeight="1" hidden="1">
      <c r="A77" s="1"/>
      <c r="B77" s="2"/>
      <c r="C77" s="3"/>
      <c r="D77" s="53"/>
      <c r="E77" s="77" t="s">
        <v>32</v>
      </c>
      <c r="F77" s="80">
        <f>H71</f>
        <v>2.2421565674922546</v>
      </c>
      <c r="K77" s="1"/>
    </row>
    <row r="78" spans="1:11" ht="9.75" customHeight="1">
      <c r="A78" s="57"/>
      <c r="B78" s="8"/>
      <c r="C78" s="23" t="s">
        <v>73</v>
      </c>
      <c r="D78" s="81"/>
      <c r="E78" s="81"/>
      <c r="F78" s="82"/>
      <c r="G78" s="58"/>
      <c r="H78" s="31"/>
      <c r="K78" s="1"/>
    </row>
    <row r="79" spans="1:11" ht="9.75" customHeight="1" thickBot="1">
      <c r="A79" s="57"/>
      <c r="B79" s="8"/>
      <c r="C79" s="23"/>
      <c r="D79" s="81"/>
      <c r="E79" s="81"/>
      <c r="F79" s="79" t="s">
        <v>72</v>
      </c>
      <c r="G79" s="58"/>
      <c r="H79" s="31"/>
      <c r="K79" s="1"/>
    </row>
    <row r="80" spans="1:11" ht="9.75" customHeight="1" hidden="1">
      <c r="A80" s="1"/>
      <c r="B80" s="8"/>
      <c r="C80" s="23"/>
      <c r="D80" s="54">
        <f>1+B52*2.5+B53*2.5+B54*5+B56*2.5+B57*2.5+B58*5+B59*7.5</f>
        <v>8.5</v>
      </c>
      <c r="E80" s="56" t="s">
        <v>33</v>
      </c>
      <c r="F80" s="79" t="s">
        <v>62</v>
      </c>
      <c r="K80" s="1"/>
    </row>
    <row r="81" spans="1:11" ht="9.75" customHeight="1" hidden="1">
      <c r="A81" s="1"/>
      <c r="B81" s="8"/>
      <c r="C81" s="23" t="s">
        <v>34</v>
      </c>
      <c r="D81" s="54">
        <v>22786</v>
      </c>
      <c r="E81" s="23">
        <v>2.3382</v>
      </c>
      <c r="F81" s="60"/>
      <c r="K81" s="1"/>
    </row>
    <row r="82" spans="1:11" ht="9.75" customHeight="1" hidden="1">
      <c r="A82" s="1"/>
      <c r="B82" s="8"/>
      <c r="C82" s="23"/>
      <c r="D82" s="54"/>
      <c r="E82" s="23"/>
      <c r="F82" s="59"/>
      <c r="K82" s="1"/>
    </row>
    <row r="83" spans="1:11" ht="9.75" customHeight="1" hidden="1" thickBot="1">
      <c r="A83" s="1"/>
      <c r="B83" s="61"/>
      <c r="C83" s="62" t="s">
        <v>35</v>
      </c>
      <c r="D83" s="63">
        <v>8257</v>
      </c>
      <c r="E83" s="64">
        <v>-1.5287</v>
      </c>
      <c r="F83" s="65"/>
      <c r="K83" s="1"/>
    </row>
    <row r="84" spans="1:11" ht="9.75" customHeight="1" hidden="1">
      <c r="A84" s="1"/>
      <c r="B84" s="8"/>
      <c r="C84" s="23" t="s">
        <v>36</v>
      </c>
      <c r="D84" s="23">
        <v>635</v>
      </c>
      <c r="E84" s="66">
        <v>0.35</v>
      </c>
      <c r="F84" s="67"/>
      <c r="K84" s="1"/>
    </row>
    <row r="85" spans="1:11" ht="9.75" customHeight="1" hidden="1">
      <c r="A85" s="57"/>
      <c r="B85" s="8"/>
      <c r="C85" s="23" t="s">
        <v>37</v>
      </c>
      <c r="D85" s="23">
        <v>13870</v>
      </c>
      <c r="E85" s="23">
        <v>3.616</v>
      </c>
      <c r="F85" s="68"/>
      <c r="K85" s="1"/>
    </row>
    <row r="86" spans="1:11" ht="9.75" customHeight="1" hidden="1" thickBot="1">
      <c r="A86" s="1"/>
      <c r="B86" s="16"/>
      <c r="C86" s="17" t="s">
        <v>38</v>
      </c>
      <c r="D86" s="17">
        <v>616</v>
      </c>
      <c r="E86" s="17">
        <v>5.353</v>
      </c>
      <c r="F86" s="69"/>
      <c r="K86" s="1"/>
    </row>
    <row r="87" spans="1:11" ht="9.75" customHeight="1">
      <c r="A87" s="1"/>
      <c r="B87" s="70"/>
      <c r="C87" s="70"/>
      <c r="D87" s="70"/>
      <c r="E87" s="70"/>
      <c r="F87" s="70"/>
      <c r="K87" s="1"/>
    </row>
    <row r="88" spans="1:11" ht="9.75" customHeight="1" hidden="1">
      <c r="A88" s="1"/>
      <c r="B88" s="21"/>
      <c r="C88" s="21" t="s">
        <v>39</v>
      </c>
      <c r="D88" s="21">
        <f>SUM(D81:D86)</f>
        <v>46164</v>
      </c>
      <c r="E88" s="21">
        <f>(D81*E81+D82*E82+D83*E83+D84*E84+D85*E85+D86*E86)/D88</f>
        <v>2.0433534204141757</v>
      </c>
      <c r="F88" s="21"/>
      <c r="K88" s="1"/>
    </row>
    <row r="89" spans="1:11" ht="9.75" customHeight="1" hidden="1">
      <c r="A89" s="1"/>
      <c r="B89" s="21"/>
      <c r="C89" s="21"/>
      <c r="D89" s="21"/>
      <c r="E89" s="21"/>
      <c r="F89" s="21"/>
      <c r="K89" s="1"/>
    </row>
    <row r="90" spans="1:11" ht="9.75" customHeight="1" hidden="1">
      <c r="A90" s="1"/>
      <c r="B90" s="1"/>
      <c r="C90" s="1" t="s">
        <v>63</v>
      </c>
      <c r="D90" s="1">
        <v>46282</v>
      </c>
      <c r="E90" s="1">
        <v>2.03</v>
      </c>
      <c r="F90" s="1"/>
      <c r="K90" s="1"/>
    </row>
    <row r="91" spans="1:11" ht="9.75" customHeight="1" hidden="1">
      <c r="A91" s="1"/>
      <c r="B91" s="1"/>
      <c r="C91" s="1"/>
      <c r="D91" s="1"/>
      <c r="E91" s="1"/>
      <c r="F91" s="1"/>
      <c r="K91" s="1"/>
    </row>
    <row r="92" spans="1:11" ht="9.75" customHeight="1" hidden="1">
      <c r="A92" s="1"/>
      <c r="B92" s="1"/>
      <c r="C92" s="1"/>
      <c r="D92" s="1"/>
      <c r="E92" s="1"/>
      <c r="F92" s="1"/>
      <c r="K92" s="1"/>
    </row>
    <row r="93" spans="1:11" ht="9.75" customHeight="1" hidden="1">
      <c r="A93" s="1"/>
      <c r="B93" s="1"/>
      <c r="C93" s="1"/>
      <c r="D93" s="1"/>
      <c r="E93" s="1"/>
      <c r="F93" s="1"/>
      <c r="K93" s="1"/>
    </row>
    <row r="94" spans="1:11" ht="9.75" customHeight="1" hidden="1">
      <c r="A94" s="1"/>
      <c r="B94" s="1"/>
      <c r="C94" s="1"/>
      <c r="D94" s="1"/>
      <c r="E94" s="1"/>
      <c r="F94" s="1"/>
      <c r="K94" s="1"/>
    </row>
    <row r="95" spans="1:11" ht="9.75" customHeight="1" hidden="1">
      <c r="A95" s="1"/>
      <c r="B95" s="1"/>
      <c r="C95" s="58"/>
      <c r="D95" s="21"/>
      <c r="E95" s="71"/>
      <c r="F95" s="1"/>
      <c r="K95" s="1"/>
    </row>
    <row r="96" spans="1:11" ht="9.75" customHeight="1">
      <c r="A96" s="1"/>
      <c r="B96" s="1"/>
      <c r="C96" s="1"/>
      <c r="D96" s="1"/>
      <c r="E96" s="1"/>
      <c r="F96" s="1"/>
      <c r="K96" s="1"/>
    </row>
    <row r="97" spans="1:11" ht="9.75" customHeight="1">
      <c r="A97" s="1"/>
      <c r="B97" s="1"/>
      <c r="C97" s="1"/>
      <c r="D97" s="21"/>
      <c r="E97" s="1"/>
      <c r="F97" s="1"/>
      <c r="K97" s="1"/>
    </row>
    <row r="98" spans="1:11" ht="12.75">
      <c r="A98" s="1"/>
      <c r="B98" s="1"/>
      <c r="C98" s="1"/>
      <c r="D98" s="1"/>
      <c r="E98" s="1"/>
      <c r="F98" s="1"/>
      <c r="K98" s="1"/>
    </row>
    <row r="99" spans="1:11" ht="12.75">
      <c r="A99" s="1"/>
      <c r="B99" s="1"/>
      <c r="C99" s="1"/>
      <c r="D99" s="1"/>
      <c r="E99" s="1"/>
      <c r="F99" s="1"/>
      <c r="K99" s="1"/>
    </row>
    <row r="100" spans="1:11" ht="12.75">
      <c r="A100" s="1"/>
      <c r="B100" s="1"/>
      <c r="C100" s="1"/>
      <c r="D100" s="1"/>
      <c r="E100" s="1"/>
      <c r="F100" s="1"/>
      <c r="K100" s="1"/>
    </row>
  </sheetData>
  <sheetProtection/>
  <mergeCells count="1">
    <mergeCell ref="E6:F6"/>
  </mergeCells>
  <printOptions/>
  <pageMargins left="0.984251968503937" right="0.3937007874015748" top="0.3937007874015748" bottom="0.03937007874015748" header="0.511811023" footer="0.511811023"/>
  <pageSetup fitToHeight="1" fitToWidth="1" horizontalDpi="300" verticalDpi="300" orientation="portrait" paperSize="9" scale="92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GMK5110-1/5135 weight sheet boom over front (XLS)</dc:title>
  <dc:subject/>
  <dc:creator>KRUPP MOBILKRANE</dc:creator>
  <cp:keywords/>
  <dc:description/>
  <cp:lastModifiedBy>ca13805</cp:lastModifiedBy>
  <cp:lastPrinted>2008-12-17T08:23:21Z</cp:lastPrinted>
  <dcterms:created xsi:type="dcterms:W3CDTF">1999-10-09T15:24:33Z</dcterms:created>
  <dcterms:modified xsi:type="dcterms:W3CDTF">2009-02-13T19:01:54Z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1352468018</vt:i4>
  </property>
  <property fmtid="{D5CDD505-2E9C-101B-9397-08002B2CF9AE}" pid="3" name="_NewReviewCycle">
    <vt:lpwstr/>
  </property>
  <property fmtid="{D5CDD505-2E9C-101B-9397-08002B2CF9AE}" pid="4" name="_EmailSubject">
    <vt:lpwstr>GMK 5110-1: Achslasttabellen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PreviousAdHocReviewCycleID">
    <vt:i4>1562748836</vt:i4>
  </property>
  <property fmtid="{D5CDD505-2E9C-101B-9397-08002B2CF9AE}" pid="8" name="_ReviewingToolsShownOnce">
    <vt:lpwstr/>
  </property>
  <property fmtid="{D5CDD505-2E9C-101B-9397-08002B2CF9AE}" pid="9" name="Active">
    <vt:lpwstr>1</vt:lpwstr>
  </property>
  <property fmtid="{D5CDD505-2E9C-101B-9397-08002B2CF9AE}" pid="10" name="Sortorder">
    <vt:lpwstr>16.0000000000000</vt:lpwstr>
  </property>
  <property fmtid="{D5CDD505-2E9C-101B-9397-08002B2CF9AE}" pid="11" name="ContentType">
    <vt:lpwstr>Document</vt:lpwstr>
  </property>
  <property fmtid="{D5CDD505-2E9C-101B-9397-08002B2CF9AE}" pid="12" name="Product">
    <vt:lpwstr>;#All Terrain (GMK);#</vt:lpwstr>
  </property>
</Properties>
</file>