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0" yWindow="120" windowWidth="10728" windowHeight="9696" tabRatio="884" activeTab="0"/>
  </bookViews>
  <sheets>
    <sheet name="Summary Rev 0" sheetId="1" r:id="rId1"/>
  </sheets>
  <definedNames>
    <definedName name="_xlnm.Print_Area" localSheetId="0">'Summary Rev 0'!$A$1:$I$64</definedName>
  </definedNames>
  <calcPr fullCalcOnLoad="1"/>
</workbook>
</file>

<file path=xl/sharedStrings.xml><?xml version="1.0" encoding="utf-8"?>
<sst xmlns="http://schemas.openxmlformats.org/spreadsheetml/2006/main" count="93" uniqueCount="83">
  <si>
    <t>Page 1 of 1</t>
  </si>
  <si>
    <t>Full fuel and hydr. oil</t>
  </si>
  <si>
    <t>FRONT</t>
  </si>
  <si>
    <t>REAR</t>
  </si>
  <si>
    <t>Note:  CG is from Rear Axle.</t>
  </si>
  <si>
    <t>GVW FRONT</t>
  </si>
  <si>
    <t>GVW REAR</t>
  </si>
  <si>
    <t>AXLES</t>
  </si>
  <si>
    <t>WEIGHT</t>
  </si>
  <si>
    <t>USED</t>
  </si>
  <si>
    <t xml:space="preserve"> </t>
  </si>
  <si>
    <t>Standard Carrier Assy (4x4) + All Fluid</t>
  </si>
  <si>
    <t xml:space="preserve">BASIC UNIT    </t>
  </si>
  <si>
    <t>Boom Extension Carrier Brackets (Bolt-On)</t>
  </si>
  <si>
    <t>Rear Mounted Pintle Hook</t>
  </si>
  <si>
    <t xml:space="preserve">BASIC UNIT w/ above selections    </t>
  </si>
  <si>
    <t>ADD:</t>
  </si>
  <si>
    <t>COMPLETE UNIT w/ above selections</t>
  </si>
  <si>
    <t>Only checked items are included in totals</t>
  </si>
  <si>
    <t>ERROR CODE</t>
  </si>
  <si>
    <t>ERROR STATEMENTS:</t>
  </si>
  <si>
    <t>NOTE: All loads are within allowable axle load values.</t>
  </si>
  <si>
    <t>TIRE/WHEEL</t>
  </si>
  <si>
    <t>WARNING: Front axle GVW exceeds allowable values.</t>
  </si>
  <si>
    <t>TOTAL GVW</t>
  </si>
  <si>
    <t>WARNING: Rear axle GVW exceeds allowable values.</t>
  </si>
  <si>
    <t>WARNING: Front &amp; Rear axle GVW's exceed allowable values.</t>
  </si>
  <si>
    <t>TOTAL ERROR CODE:</t>
  </si>
  <si>
    <t>WARNING: Total GVW exceeds target value.</t>
  </si>
  <si>
    <t>WARNING: Total GVW &amp; Front axle GVW exceed target &amp; allowable values.</t>
  </si>
  <si>
    <t>WARNING: Total GVW &amp; Rear axle GVW exceed target &amp; allowable values.</t>
  </si>
  <si>
    <t>WARNING: Total GVW &amp; Front &amp; Rear axle GVWs exceed target &amp; allowable values.</t>
  </si>
  <si>
    <t>CG  (in)</t>
  </si>
  <si>
    <t>WGT  (lb)</t>
  </si>
  <si>
    <t>(lb)</t>
  </si>
  <si>
    <t xml:space="preserve">Tire &amp; Wheel Allowable (lb)  </t>
  </si>
  <si>
    <t xml:space="preserve">Axle Allowable (lb) </t>
  </si>
  <si>
    <t xml:space="preserve">Target Gross Vehicle Weight (lb)   </t>
  </si>
  <si>
    <t>Driver Controlled Differential Locks</t>
  </si>
  <si>
    <t>CL Rot to Boom Pivot (in)</t>
  </si>
  <si>
    <t>CL Rotation to Rear Axle (in)</t>
  </si>
  <si>
    <t>Wheelbase (in):</t>
  </si>
  <si>
    <t>Air Conditioning-Carrier and S/S components</t>
  </si>
  <si>
    <t>7.5 Ton Headache Ball (Swivel) - tied to Front O/R box</t>
  </si>
  <si>
    <t>20.5x25 General  Tires</t>
  </si>
  <si>
    <t>J. Gates</t>
  </si>
  <si>
    <t>Revision:</t>
  </si>
  <si>
    <t>4-Section boom (32 - 102 ft)</t>
  </si>
  <si>
    <t>Main hoist w/ 450 ft of 5/8" 6X37 cable</t>
  </si>
  <si>
    <t>Lift cylinder &amp; lower shaft</t>
  </si>
  <si>
    <t>Aux Boom Nose, installed</t>
  </si>
  <si>
    <t>Boom Extensions</t>
  </si>
  <si>
    <t>Rigging Equipment</t>
  </si>
  <si>
    <t>Optional Equipment</t>
  </si>
  <si>
    <t>Substitutions, Deletions and Removals</t>
  </si>
  <si>
    <t xml:space="preserve">26 ft Fixed Boom Extension </t>
  </si>
  <si>
    <t>Boom Assy w/(2/4)shvs, LMI, pivot pins</t>
  </si>
  <si>
    <t>SUB:</t>
  </si>
  <si>
    <t>Main Hoist cable (450' of 5/8" 6X37)</t>
  </si>
  <si>
    <t>Aux Hoist cable (453' of 5/8" 35X7)</t>
  </si>
  <si>
    <t>Optional Cable on Main Hoist (453' of 5/8" 35X7)</t>
  </si>
  <si>
    <t>REM:</t>
  </si>
  <si>
    <t>16.00 X 25 General Tires</t>
  </si>
  <si>
    <t>Storage Tray Mats</t>
  </si>
  <si>
    <t>360 Degree Swing Lock</t>
  </si>
  <si>
    <t xml:space="preserve">Driver   </t>
  </si>
  <si>
    <t>26 - 45 ft. Tele Boom Extension</t>
  </si>
  <si>
    <t>Pinned on Counterweight</t>
  </si>
  <si>
    <t>Superstructure Assy w/cab, main hoist (w/cable), &amp; IPO cwt</t>
  </si>
  <si>
    <t>CE Optional Equipment</t>
  </si>
  <si>
    <t>35 Metric Ton Hookblock (CE) - in stowage tray</t>
  </si>
  <si>
    <t>Aux Hoist (replace IPO cwt with aux hoist &amp; cable)</t>
  </si>
  <si>
    <t>BASIC UNIT equipped with:</t>
  </si>
  <si>
    <t>Clark T20000 Transmission</t>
  </si>
  <si>
    <t>Meritor axles</t>
  </si>
  <si>
    <t>RT540E Carrier and S/S</t>
  </si>
  <si>
    <t>Cummins QSB-6.7 Tier 3 Engine</t>
  </si>
  <si>
    <t>Kessler Axles</t>
  </si>
  <si>
    <t>CE Components - w/ Main hoist</t>
  </si>
  <si>
    <t>CE Components -  w/Main &amp; Aux hoist</t>
  </si>
  <si>
    <t>35 Metric Ton Hookblock (12 in sheave) - in stowage tray</t>
  </si>
  <si>
    <t>35 Metric Ton Hookblock (14 in sheave) - in stowage tray</t>
  </si>
  <si>
    <t>A6-829-104298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</si>
</sst>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_)"/>
    <numFmt numFmtId="167" formatCode=";;;"/>
    <numFmt numFmtId="168" formatCode="0.0"/>
    <numFmt numFmtId="169" formatCode="#,##0.0"/>
    <numFmt numFmtId="170" formatCode="#,##0.0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  <numFmt numFmtId="177" formatCode="0.0E+00"/>
    <numFmt numFmtId="178" formatCode="0E+00"/>
    <numFmt numFmtId="179" formatCode="0.0000E+00"/>
    <numFmt numFmtId="180" formatCode="0.000E+00"/>
    <numFmt numFmtId="181" formatCode="0_);\(0\)"/>
    <numFmt numFmtId="182" formatCode="0.000_)"/>
    <numFmt numFmtId="183" formatCode="0.0_);\(0.0\)"/>
    <numFmt numFmtId="184" formatCode="_(&quot;$&quot;* #,##0.000_);_(&quot;$&quot;* \(#,##0.000\);_(&quot;$&quot;* &quot;-&quot;???_);_(@_)"/>
    <numFmt numFmtId="185" formatCode="[$-409]dddd\,\ mmmm\ dd\,\ yyyy"/>
    <numFmt numFmtId="186" formatCode="[$-409]d\-mmm\-yy;@"/>
    <numFmt numFmtId="187" formatCode="0.0000_)"/>
    <numFmt numFmtId="188" formatCode="0.00000_)"/>
    <numFmt numFmtId="189" formatCode="0.000000_)"/>
    <numFmt numFmtId="190" formatCode="0.0000000_)"/>
    <numFmt numFmtId="191" formatCode="0.00000000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12">
    <font>
      <sz val="12"/>
      <name val="HP-UNVR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6"/>
      <name val="Arial"/>
      <family val="2"/>
    </font>
    <font>
      <sz val="10"/>
      <color indexed="12"/>
      <name val="HP-UNVRS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8"/>
      <name val="Tahoma"/>
      <family val="2"/>
    </font>
    <font>
      <sz val="8"/>
      <name val="HP-UNVRS"/>
      <family val="0"/>
    </font>
  </fonts>
  <fills count="4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8">
    <xf numFmtId="16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4" fillId="0" borderId="0" applyFont="0" applyFill="0" applyBorder="0" applyAlignment="0" applyProtection="0"/>
  </cellStyleXfs>
  <cellXfs count="115">
    <xf numFmtId="165" fontId="0" fillId="0" borderId="0" xfId="0" applyAlignment="1">
      <alignment/>
    </xf>
    <xf numFmtId="165" fontId="4" fillId="2" borderId="0" xfId="0" applyFont="1" applyFill="1" applyAlignment="1">
      <alignment/>
    </xf>
    <xf numFmtId="165" fontId="4" fillId="2" borderId="0" xfId="0" applyFont="1" applyFill="1" applyAlignment="1">
      <alignment horizontal="center"/>
    </xf>
    <xf numFmtId="165" fontId="4" fillId="2" borderId="0" xfId="0" applyFont="1" applyFill="1" applyBorder="1" applyAlignment="1">
      <alignment vertical="top"/>
    </xf>
    <xf numFmtId="165" fontId="4" fillId="2" borderId="0" xfId="0" applyFont="1" applyFill="1" applyBorder="1" applyAlignment="1">
      <alignment/>
    </xf>
    <xf numFmtId="165" fontId="4" fillId="2" borderId="0" xfId="0" applyFont="1" applyFill="1" applyBorder="1" applyAlignment="1">
      <alignment horizontal="center"/>
    </xf>
    <xf numFmtId="164" fontId="4" fillId="2" borderId="0" xfId="0" applyNumberFormat="1" applyFont="1" applyFill="1" applyAlignment="1" applyProtection="1">
      <alignment/>
      <protection/>
    </xf>
    <xf numFmtId="164" fontId="4" fillId="0" borderId="1" xfId="0" applyNumberFormat="1" applyFont="1" applyFill="1" applyBorder="1" applyAlignment="1" applyProtection="1">
      <alignment/>
      <protection/>
    </xf>
    <xf numFmtId="165" fontId="4" fillId="0" borderId="0" xfId="0" applyFont="1" applyFill="1" applyBorder="1" applyAlignment="1">
      <alignment horizontal="center"/>
    </xf>
    <xf numFmtId="165" fontId="4" fillId="0" borderId="0" xfId="0" applyFont="1" applyFill="1" applyBorder="1" applyAlignment="1">
      <alignment/>
    </xf>
    <xf numFmtId="165" fontId="4" fillId="0" borderId="2" xfId="0" applyFont="1" applyFill="1" applyBorder="1" applyAlignment="1">
      <alignment/>
    </xf>
    <xf numFmtId="165" fontId="4" fillId="0" borderId="3" xfId="0" applyFont="1" applyFill="1" applyBorder="1" applyAlignment="1">
      <alignment horizontal="left"/>
    </xf>
    <xf numFmtId="165" fontId="4" fillId="0" borderId="4" xfId="0" applyFont="1" applyFill="1" applyBorder="1" applyAlignment="1">
      <alignment/>
    </xf>
    <xf numFmtId="165" fontId="4" fillId="0" borderId="0" xfId="0" applyFont="1" applyFill="1" applyAlignment="1">
      <alignment/>
    </xf>
    <xf numFmtId="165" fontId="4" fillId="0" borderId="5" xfId="0" applyFont="1" applyFill="1" applyBorder="1" applyAlignment="1">
      <alignment/>
    </xf>
    <xf numFmtId="166" fontId="4" fillId="0" borderId="0" xfId="0" applyNumberFormat="1" applyFont="1" applyFill="1" applyBorder="1" applyAlignment="1">
      <alignment horizontal="left"/>
    </xf>
    <xf numFmtId="165" fontId="4" fillId="0" borderId="1" xfId="0" applyFont="1" applyFill="1" applyBorder="1" applyAlignment="1">
      <alignment/>
    </xf>
    <xf numFmtId="166" fontId="4" fillId="0" borderId="0" xfId="0" applyNumberFormat="1" applyFont="1" applyFill="1" applyBorder="1" applyAlignment="1" applyProtection="1">
      <alignment horizontal="right"/>
      <protection/>
    </xf>
    <xf numFmtId="164" fontId="1" fillId="0" borderId="6" xfId="0" applyNumberFormat="1" applyFont="1" applyFill="1" applyBorder="1" applyAlignment="1" applyProtection="1">
      <alignment/>
      <protection/>
    </xf>
    <xf numFmtId="165" fontId="4" fillId="0" borderId="0" xfId="0" applyFont="1" applyFill="1" applyBorder="1" applyAlignment="1">
      <alignment horizontal="right"/>
    </xf>
    <xf numFmtId="166" fontId="4" fillId="0" borderId="7" xfId="0" applyNumberFormat="1" applyFont="1" applyFill="1" applyBorder="1" applyAlignment="1" applyProtection="1">
      <alignment horizontal="center"/>
      <protection/>
    </xf>
    <xf numFmtId="166" fontId="4" fillId="0" borderId="8" xfId="0" applyNumberFormat="1" applyFont="1" applyFill="1" applyBorder="1" applyAlignment="1" applyProtection="1">
      <alignment horizontal="center"/>
      <protection/>
    </xf>
    <xf numFmtId="166" fontId="4" fillId="0" borderId="9" xfId="0" applyNumberFormat="1" applyFont="1" applyFill="1" applyBorder="1" applyAlignment="1" applyProtection="1">
      <alignment/>
      <protection/>
    </xf>
    <xf numFmtId="166" fontId="4" fillId="0" borderId="10" xfId="0" applyNumberFormat="1" applyFont="1" applyFill="1" applyBorder="1" applyAlignment="1" applyProtection="1">
      <alignment/>
      <protection/>
    </xf>
    <xf numFmtId="166" fontId="4" fillId="0" borderId="11" xfId="0" applyNumberFormat="1" applyFont="1" applyFill="1" applyBorder="1" applyAlignment="1" applyProtection="1">
      <alignment horizontal="center"/>
      <protection/>
    </xf>
    <xf numFmtId="165" fontId="4" fillId="0" borderId="0" xfId="0" applyFont="1" applyFill="1" applyAlignment="1">
      <alignment horizontal="center"/>
    </xf>
    <xf numFmtId="164" fontId="1" fillId="0" borderId="12" xfId="0" applyNumberFormat="1" applyFont="1" applyFill="1" applyBorder="1" applyAlignment="1" applyProtection="1">
      <alignment/>
      <protection/>
    </xf>
    <xf numFmtId="165" fontId="4" fillId="0" borderId="13" xfId="0" applyNumberFormat="1" applyFont="1" applyFill="1" applyBorder="1" applyAlignment="1" applyProtection="1">
      <alignment/>
      <protection/>
    </xf>
    <xf numFmtId="164" fontId="4" fillId="0" borderId="13" xfId="0" applyNumberFormat="1" applyFont="1" applyFill="1" applyBorder="1" applyAlignment="1" applyProtection="1">
      <alignment/>
      <protection/>
    </xf>
    <xf numFmtId="165" fontId="2" fillId="0" borderId="0" xfId="0" applyFont="1" applyFill="1" applyBorder="1" applyAlignment="1">
      <alignment horizontal="left"/>
    </xf>
    <xf numFmtId="165" fontId="4" fillId="0" borderId="14" xfId="0" applyFont="1" applyFill="1" applyBorder="1" applyAlignment="1">
      <alignment/>
    </xf>
    <xf numFmtId="165" fontId="4" fillId="0" borderId="15" xfId="0" applyFont="1" applyFill="1" applyBorder="1" applyAlignment="1">
      <alignment horizontal="center"/>
    </xf>
    <xf numFmtId="167" fontId="1" fillId="0" borderId="15" xfId="0" applyNumberFormat="1" applyFont="1" applyFill="1" applyBorder="1" applyAlignment="1" applyProtection="1">
      <alignment/>
      <protection/>
    </xf>
    <xf numFmtId="165" fontId="4" fillId="0" borderId="15" xfId="0" applyFont="1" applyFill="1" applyBorder="1" applyAlignment="1">
      <alignment/>
    </xf>
    <xf numFmtId="165" fontId="4" fillId="0" borderId="16" xfId="0" applyFont="1" applyFill="1" applyBorder="1" applyAlignment="1">
      <alignment/>
    </xf>
    <xf numFmtId="165" fontId="1" fillId="0" borderId="0" xfId="0" applyFont="1" applyFill="1" applyAlignment="1">
      <alignment/>
    </xf>
    <xf numFmtId="165" fontId="4" fillId="0" borderId="0" xfId="0" applyFont="1" applyFill="1" applyAlignment="1">
      <alignment horizontal="left"/>
    </xf>
    <xf numFmtId="165" fontId="4" fillId="0" borderId="17" xfId="0" applyFont="1" applyFill="1" applyBorder="1" applyAlignment="1">
      <alignment horizontal="right"/>
    </xf>
    <xf numFmtId="164" fontId="4" fillId="0" borderId="0" xfId="0" applyNumberFormat="1" applyFont="1" applyFill="1" applyAlignment="1" applyProtection="1">
      <alignment/>
      <protection/>
    </xf>
    <xf numFmtId="165" fontId="4" fillId="0" borderId="17" xfId="0" applyFont="1" applyFill="1" applyBorder="1" applyAlignment="1">
      <alignment horizontal="left"/>
    </xf>
    <xf numFmtId="164" fontId="4" fillId="0" borderId="17" xfId="0" applyNumberFormat="1" applyFont="1" applyFill="1" applyBorder="1" applyAlignment="1">
      <alignment/>
    </xf>
    <xf numFmtId="164" fontId="4" fillId="0" borderId="0" xfId="0" applyNumberFormat="1" applyFont="1" applyFill="1" applyAlignment="1">
      <alignment/>
    </xf>
    <xf numFmtId="165" fontId="4" fillId="0" borderId="18" xfId="0" applyFont="1" applyFill="1" applyBorder="1" applyAlignment="1">
      <alignment/>
    </xf>
    <xf numFmtId="165" fontId="4" fillId="0" borderId="19" xfId="0" applyFont="1" applyFill="1" applyBorder="1" applyAlignment="1">
      <alignment horizontal="left"/>
    </xf>
    <xf numFmtId="165" fontId="4" fillId="0" borderId="19" xfId="0" applyFont="1" applyFill="1" applyBorder="1" applyAlignment="1">
      <alignment/>
    </xf>
    <xf numFmtId="15" fontId="4" fillId="0" borderId="19" xfId="0" applyNumberFormat="1" applyFont="1" applyFill="1" applyBorder="1" applyAlignment="1">
      <alignment horizontal="right"/>
    </xf>
    <xf numFmtId="165" fontId="4" fillId="0" borderId="20" xfId="0" applyFont="1" applyFill="1" applyBorder="1" applyAlignment="1">
      <alignment/>
    </xf>
    <xf numFmtId="165" fontId="4" fillId="0" borderId="21" xfId="0" applyFont="1" applyFill="1" applyBorder="1" applyAlignment="1">
      <alignment/>
    </xf>
    <xf numFmtId="165" fontId="4" fillId="0" borderId="0" xfId="0" applyFont="1" applyFill="1" applyBorder="1" applyAlignment="1">
      <alignment vertical="top"/>
    </xf>
    <xf numFmtId="167" fontId="1" fillId="2" borderId="0" xfId="0" applyNumberFormat="1" applyFont="1" applyFill="1" applyBorder="1" applyAlignment="1" applyProtection="1">
      <alignment/>
      <protection/>
    </xf>
    <xf numFmtId="165" fontId="4" fillId="0" borderId="22" xfId="0" applyFont="1" applyFill="1" applyBorder="1" applyAlignment="1">
      <alignment horizontal="left"/>
    </xf>
    <xf numFmtId="165" fontId="4" fillId="0" borderId="23" xfId="0" applyFont="1" applyFill="1" applyBorder="1" applyAlignment="1">
      <alignment vertical="top"/>
    </xf>
    <xf numFmtId="165" fontId="4" fillId="0" borderId="3" xfId="0" applyFont="1" applyFill="1" applyBorder="1" applyAlignment="1">
      <alignment/>
    </xf>
    <xf numFmtId="166" fontId="4" fillId="0" borderId="24" xfId="0" applyNumberFormat="1" applyFont="1" applyFill="1" applyBorder="1" applyAlignment="1" applyProtection="1">
      <alignment horizontal="center"/>
      <protection/>
    </xf>
    <xf numFmtId="166" fontId="4" fillId="0" borderId="25" xfId="0" applyNumberFormat="1" applyFont="1" applyFill="1" applyBorder="1" applyAlignment="1" applyProtection="1">
      <alignment horizontal="center"/>
      <protection/>
    </xf>
    <xf numFmtId="165" fontId="4" fillId="0" borderId="0" xfId="0" applyFont="1" applyFill="1" applyBorder="1" applyAlignment="1">
      <alignment horizontal="left"/>
    </xf>
    <xf numFmtId="15" fontId="4" fillId="0" borderId="0" xfId="0" applyNumberFormat="1" applyFont="1" applyFill="1" applyBorder="1" applyAlignment="1">
      <alignment horizontal="right"/>
    </xf>
    <xf numFmtId="165" fontId="4" fillId="0" borderId="15" xfId="0" applyFont="1" applyFill="1" applyBorder="1" applyAlignment="1">
      <alignment horizontal="right" vertical="top"/>
    </xf>
    <xf numFmtId="165" fontId="4" fillId="0" borderId="16" xfId="0" applyFont="1" applyFill="1" applyBorder="1" applyAlignment="1">
      <alignment vertical="top"/>
    </xf>
    <xf numFmtId="165" fontId="4" fillId="0" borderId="14" xfId="0" applyFont="1" applyFill="1" applyBorder="1" applyAlignment="1">
      <alignment vertical="top"/>
    </xf>
    <xf numFmtId="165" fontId="4" fillId="0" borderId="15" xfId="0" applyFont="1" applyFill="1" applyBorder="1" applyAlignment="1">
      <alignment horizontal="left" vertical="top"/>
    </xf>
    <xf numFmtId="165" fontId="4" fillId="0" borderId="15" xfId="0" applyFont="1" applyFill="1" applyBorder="1" applyAlignment="1">
      <alignment vertical="top"/>
    </xf>
    <xf numFmtId="0" fontId="4" fillId="0" borderId="0" xfId="0" applyNumberFormat="1" applyFont="1" applyFill="1" applyAlignment="1" applyProtection="1">
      <alignment/>
      <protection locked="0"/>
    </xf>
    <xf numFmtId="15" fontId="4" fillId="0" borderId="15" xfId="0" applyNumberFormat="1" applyFont="1" applyFill="1" applyBorder="1" applyAlignment="1" applyProtection="1">
      <alignment horizontal="right"/>
      <protection locked="0"/>
    </xf>
    <xf numFmtId="165" fontId="1" fillId="0" borderId="0" xfId="0" applyFont="1" applyFill="1" applyBorder="1" applyAlignment="1">
      <alignment/>
    </xf>
    <xf numFmtId="165" fontId="1" fillId="2" borderId="0" xfId="0" applyFont="1" applyFill="1" applyAlignment="1">
      <alignment/>
    </xf>
    <xf numFmtId="165" fontId="4" fillId="0" borderId="0" xfId="0" applyFont="1" applyBorder="1" applyAlignment="1">
      <alignment/>
    </xf>
    <xf numFmtId="165" fontId="1" fillId="0" borderId="4" xfId="0" applyFont="1" applyFill="1" applyBorder="1" applyAlignment="1">
      <alignment vertical="center"/>
    </xf>
    <xf numFmtId="165" fontId="4" fillId="0" borderId="0" xfId="0" applyFont="1" applyAlignment="1">
      <alignment/>
    </xf>
    <xf numFmtId="165" fontId="4" fillId="0" borderId="26" xfId="0" applyFont="1" applyFill="1" applyBorder="1" applyAlignment="1">
      <alignment/>
    </xf>
    <xf numFmtId="165" fontId="4" fillId="0" borderId="27" xfId="0" applyFont="1" applyFill="1" applyBorder="1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165" fontId="2" fillId="0" borderId="0" xfId="0" applyFont="1" applyFill="1" applyBorder="1" applyAlignment="1">
      <alignment horizontal="left"/>
    </xf>
    <xf numFmtId="165" fontId="1" fillId="0" borderId="28" xfId="0" applyFont="1" applyFill="1" applyBorder="1" applyAlignment="1">
      <alignment horizontal="right"/>
    </xf>
    <xf numFmtId="165" fontId="1" fillId="0" borderId="29" xfId="0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centerContinuous"/>
    </xf>
    <xf numFmtId="165" fontId="4" fillId="0" borderId="0" xfId="0" applyFont="1" applyFill="1" applyBorder="1" applyAlignment="1">
      <alignment horizontal="centerContinuous"/>
    </xf>
    <xf numFmtId="164" fontId="4" fillId="0" borderId="0" xfId="0" applyNumberFormat="1" applyFont="1" applyFill="1" applyBorder="1" applyAlignment="1">
      <alignment horizontal="centerContinuous"/>
    </xf>
    <xf numFmtId="166" fontId="4" fillId="0" borderId="2" xfId="0" applyNumberFormat="1" applyFont="1" applyFill="1" applyBorder="1" applyAlignment="1" applyProtection="1">
      <alignment/>
      <protection/>
    </xf>
    <xf numFmtId="165" fontId="7" fillId="0" borderId="0" xfId="0" applyFont="1" applyFill="1" applyBorder="1" applyAlignment="1">
      <alignment/>
    </xf>
    <xf numFmtId="164" fontId="8" fillId="0" borderId="1" xfId="0" applyNumberFormat="1" applyFont="1" applyFill="1" applyBorder="1" applyAlignment="1" applyProtection="1">
      <alignment/>
      <protection/>
    </xf>
    <xf numFmtId="165" fontId="8" fillId="0" borderId="0" xfId="0" applyFont="1" applyFill="1" applyBorder="1" applyAlignment="1">
      <alignment horizontal="center"/>
    </xf>
    <xf numFmtId="165" fontId="8" fillId="0" borderId="30" xfId="0" applyFont="1" applyFill="1" applyBorder="1" applyAlignment="1">
      <alignment horizontal="left"/>
    </xf>
    <xf numFmtId="165" fontId="8" fillId="0" borderId="31" xfId="0" applyFont="1" applyFill="1" applyBorder="1" applyAlignment="1">
      <alignment horizontal="left"/>
    </xf>
    <xf numFmtId="165" fontId="8" fillId="0" borderId="2" xfId="0" applyFont="1" applyFill="1" applyBorder="1" applyAlignment="1">
      <alignment/>
    </xf>
    <xf numFmtId="165" fontId="8" fillId="2" borderId="0" xfId="0" applyFont="1" applyFill="1" applyBorder="1" applyAlignment="1">
      <alignment/>
    </xf>
    <xf numFmtId="0" fontId="8" fillId="0" borderId="0" xfId="0" applyNumberFormat="1" applyFont="1" applyFill="1" applyAlignment="1" applyProtection="1">
      <alignment/>
      <protection locked="0"/>
    </xf>
    <xf numFmtId="164" fontId="8" fillId="0" borderId="17" xfId="0" applyNumberFormat="1" applyFont="1" applyFill="1" applyBorder="1" applyAlignment="1">
      <alignment/>
    </xf>
    <xf numFmtId="165" fontId="8" fillId="0" borderId="0" xfId="0" applyFont="1" applyFill="1" applyAlignment="1">
      <alignment/>
    </xf>
    <xf numFmtId="165" fontId="8" fillId="2" borderId="0" xfId="0" applyFont="1" applyFill="1" applyAlignment="1">
      <alignment/>
    </xf>
    <xf numFmtId="165" fontId="8" fillId="0" borderId="1" xfId="0" applyFont="1" applyFill="1" applyBorder="1" applyAlignment="1">
      <alignment/>
    </xf>
    <xf numFmtId="165" fontId="8" fillId="0" borderId="32" xfId="0" applyFont="1" applyFill="1" applyBorder="1" applyAlignment="1">
      <alignment horizontal="left"/>
    </xf>
    <xf numFmtId="165" fontId="8" fillId="0" borderId="33" xfId="0" applyFont="1" applyFill="1" applyBorder="1" applyAlignment="1">
      <alignment horizontal="left"/>
    </xf>
    <xf numFmtId="164" fontId="8" fillId="0" borderId="1" xfId="0" applyNumberFormat="1" applyFont="1" applyFill="1" applyBorder="1" applyAlignment="1" applyProtection="1">
      <alignment horizontal="left"/>
      <protection/>
    </xf>
    <xf numFmtId="181" fontId="4" fillId="0" borderId="34" xfId="0" applyNumberFormat="1" applyFont="1" applyFill="1" applyBorder="1" applyAlignment="1" applyProtection="1">
      <alignment/>
      <protection/>
    </xf>
    <xf numFmtId="165" fontId="8" fillId="0" borderId="35" xfId="0" applyNumberFormat="1" applyFont="1" applyFill="1" applyBorder="1" applyAlignment="1" applyProtection="1">
      <alignment horizontal="center"/>
      <protection/>
    </xf>
    <xf numFmtId="164" fontId="8" fillId="0" borderId="35" xfId="0" applyNumberFormat="1" applyFont="1" applyFill="1" applyBorder="1" applyAlignment="1" applyProtection="1">
      <alignment horizontal="center"/>
      <protection/>
    </xf>
    <xf numFmtId="164" fontId="8" fillId="0" borderId="34" xfId="0" applyNumberFormat="1" applyFont="1" applyFill="1" applyBorder="1" applyAlignment="1" applyProtection="1">
      <alignment horizontal="center"/>
      <protection/>
    </xf>
    <xf numFmtId="165" fontId="8" fillId="0" borderId="34" xfId="0" applyNumberFormat="1" applyFont="1" applyFill="1" applyBorder="1" applyAlignment="1" applyProtection="1">
      <alignment horizontal="center"/>
      <protection/>
    </xf>
    <xf numFmtId="165" fontId="1" fillId="0" borderId="36" xfId="0" applyNumberFormat="1" applyFont="1" applyFill="1" applyBorder="1" applyAlignment="1" applyProtection="1">
      <alignment horizontal="center"/>
      <protection/>
    </xf>
    <xf numFmtId="164" fontId="1" fillId="0" borderId="36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>
      <alignment horizontal="center"/>
    </xf>
    <xf numFmtId="165" fontId="9" fillId="0" borderId="17" xfId="0" applyNumberFormat="1" applyFont="1" applyFill="1" applyBorder="1" applyAlignment="1" applyProtection="1">
      <alignment/>
      <protection/>
    </xf>
    <xf numFmtId="165" fontId="9" fillId="0" borderId="17" xfId="0" applyFont="1" applyFill="1" applyBorder="1" applyAlignment="1">
      <alignment/>
    </xf>
    <xf numFmtId="165" fontId="1" fillId="0" borderId="0" xfId="0" applyFont="1" applyFill="1" applyBorder="1" applyAlignment="1">
      <alignment horizontal="right"/>
    </xf>
    <xf numFmtId="165" fontId="1" fillId="0" borderId="0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Border="1" applyAlignment="1" applyProtection="1">
      <alignment horizontal="center"/>
      <protection/>
    </xf>
    <xf numFmtId="165" fontId="1" fillId="0" borderId="12" xfId="0" applyNumberFormat="1" applyFont="1" applyFill="1" applyBorder="1" applyAlignment="1" applyProtection="1">
      <alignment horizontal="center"/>
      <protection/>
    </xf>
    <xf numFmtId="164" fontId="1" fillId="0" borderId="12" xfId="0" applyNumberFormat="1" applyFont="1" applyFill="1" applyBorder="1" applyAlignment="1" applyProtection="1">
      <alignment horizontal="center"/>
      <protection/>
    </xf>
    <xf numFmtId="164" fontId="8" fillId="0" borderId="37" xfId="0" applyNumberFormat="1" applyFont="1" applyFill="1" applyBorder="1" applyAlignment="1">
      <alignment/>
    </xf>
    <xf numFmtId="165" fontId="8" fillId="0" borderId="38" xfId="0" applyFont="1" applyFill="1" applyBorder="1" applyAlignment="1">
      <alignment horizontal="left"/>
    </xf>
    <xf numFmtId="2" fontId="8" fillId="0" borderId="35" xfId="0" applyNumberFormat="1" applyFont="1" applyFill="1" applyBorder="1" applyAlignment="1" applyProtection="1">
      <alignment horizontal="center"/>
      <protection/>
    </xf>
    <xf numFmtId="165" fontId="4" fillId="3" borderId="39" xfId="0" applyFont="1" applyFill="1" applyBorder="1" applyAlignment="1">
      <alignment horizontal="center"/>
    </xf>
    <xf numFmtId="165" fontId="4" fillId="3" borderId="37" xfId="0" applyFont="1" applyFill="1" applyBorder="1" applyAlignment="1">
      <alignment horizontal="center"/>
    </xf>
    <xf numFmtId="165" fontId="4" fillId="3" borderId="40" xfId="0" applyFont="1" applyFill="1" applyBorder="1" applyAlignment="1">
      <alignment horizont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Normal - Style1" xfId="19"/>
    <cellStyle name="Normal - Style2" xfId="20"/>
    <cellStyle name="Normal - Style3" xfId="21"/>
    <cellStyle name="Normal - Style4" xfId="22"/>
    <cellStyle name="Normal - Style5" xfId="23"/>
    <cellStyle name="Normal - Style6" xfId="24"/>
    <cellStyle name="Normal - Style7" xfId="25"/>
    <cellStyle name="Normal - Style8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3</xdr:row>
      <xdr:rowOff>104775</xdr:rowOff>
    </xdr:from>
    <xdr:to>
      <xdr:col>8</xdr:col>
      <xdr:colOff>9525</xdr:colOff>
      <xdr:row>13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5448300" y="590550"/>
          <a:ext cx="2743200" cy="1600200"/>
          <a:chOff x="-4360" y="-684"/>
          <a:chExt cx="24534" cy="1982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-4360" y="-684"/>
            <a:ext cx="24534" cy="19824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3" name="Line 3"/>
          <xdr:cNvSpPr>
            <a:spLocks/>
          </xdr:cNvSpPr>
        </xdr:nvSpPr>
        <xdr:spPr>
          <a:xfrm>
            <a:off x="436" y="15012"/>
            <a:ext cx="18707" cy="0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P-UNVRS"/>
                <a:ea typeface="HP-UNVRS"/>
                <a:cs typeface="HP-UNVRS"/>
              </a:rPr>
              <a:t/>
            </a:r>
          </a:p>
        </xdr:txBody>
      </xdr:sp>
    </xdr:grpSp>
    <xdr:clientData/>
  </xdr:twoCellAnchor>
  <xdr:twoCellAnchor>
    <xdr:from>
      <xdr:col>3</xdr:col>
      <xdr:colOff>1181100</xdr:colOff>
      <xdr:row>0</xdr:row>
      <xdr:rowOff>38100</xdr:rowOff>
    </xdr:from>
    <xdr:to>
      <xdr:col>6</xdr:col>
      <xdr:colOff>247650</xdr:colOff>
      <xdr:row>3</xdr:row>
      <xdr:rowOff>123825</xdr:rowOff>
    </xdr:to>
    <xdr:sp>
      <xdr:nvSpPr>
        <xdr:cNvPr id="4" name="Text 4"/>
        <xdr:cNvSpPr txBox="1">
          <a:spLocks noChangeArrowheads="1"/>
        </xdr:cNvSpPr>
      </xdr:nvSpPr>
      <xdr:spPr>
        <a:xfrm>
          <a:off x="2181225" y="38100"/>
          <a:ext cx="441960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RT540E SERIES WEIGHTS</a:t>
          </a:r>
        </a:p>
      </xdr:txBody>
    </xdr:sp>
    <xdr:clientData/>
  </xdr:twoCellAnchor>
  <xdr:twoCellAnchor>
    <xdr:from>
      <xdr:col>1</xdr:col>
      <xdr:colOff>228600</xdr:colOff>
      <xdr:row>17</xdr:row>
      <xdr:rowOff>114300</xdr:rowOff>
    </xdr:from>
    <xdr:to>
      <xdr:col>3</xdr:col>
      <xdr:colOff>609600</xdr:colOff>
      <xdr:row>22</xdr:row>
      <xdr:rowOff>133350</xdr:rowOff>
    </xdr:to>
    <xdr:grpSp>
      <xdr:nvGrpSpPr>
        <xdr:cNvPr id="5" name="Group 25"/>
        <xdr:cNvGrpSpPr>
          <a:grpSpLocks/>
        </xdr:cNvGrpSpPr>
      </xdr:nvGrpSpPr>
      <xdr:grpSpPr>
        <a:xfrm>
          <a:off x="400050" y="2867025"/>
          <a:ext cx="1209675" cy="828675"/>
          <a:chOff x="-1451" y="-1265"/>
          <a:chExt cx="10465" cy="20445"/>
        </a:xfrm>
        <a:solidFill>
          <a:srgbClr val="FFFFFF"/>
        </a:solidFill>
      </xdr:grpSpPr>
      <xdr:sp>
        <xdr:nvSpPr>
          <xdr:cNvPr id="6" name="Text 50"/>
          <xdr:cNvSpPr txBox="1">
            <a:spLocks noChangeArrowheads="1"/>
          </xdr:cNvSpPr>
        </xdr:nvSpPr>
        <xdr:spPr>
          <a:xfrm>
            <a:off x="459" y="-1265"/>
            <a:ext cx="8555" cy="12691"/>
          </a:xfrm>
          <a:prstGeom prst="rect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HP-UNVRS"/>
                <a:ea typeface="HP-UNVRS"/>
                <a:cs typeface="HP-UNVRS"/>
              </a:rPr>
              <a:t>Click here to select/deselect item.</a:t>
            </a:r>
          </a:p>
        </xdr:txBody>
      </xdr:sp>
      <xdr:sp>
        <xdr:nvSpPr>
          <xdr:cNvPr id="7" name="Line 27"/>
          <xdr:cNvSpPr>
            <a:spLocks/>
          </xdr:cNvSpPr>
        </xdr:nvSpPr>
        <xdr:spPr>
          <a:xfrm flipH="1">
            <a:off x="-1451" y="11191"/>
            <a:ext cx="2093" cy="7989"/>
          </a:xfrm>
          <a:prstGeom prst="line">
            <a:avLst/>
          </a:prstGeom>
          <a:solidFill>
            <a:srgbClr val="FFFFFF"/>
          </a:solidFill>
          <a:ln w="1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P-UNVRS"/>
                <a:ea typeface="HP-UNVRS"/>
                <a:cs typeface="HP-UNVRS"/>
              </a:rPr>
              <a:t/>
            </a:r>
          </a:p>
        </xdr:txBody>
      </xdr:sp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2"/>
  <sheetViews>
    <sheetView tabSelected="1" zoomScale="75" zoomScaleNormal="75" workbookViewId="0" topLeftCell="A7">
      <selection activeCell="Q38" sqref="Q38"/>
    </sheetView>
  </sheetViews>
  <sheetFormatPr defaultColWidth="9.59765625" defaultRowHeight="15"/>
  <cols>
    <col min="1" max="1" width="1.796875" style="1" customWidth="1"/>
    <col min="2" max="2" width="4.09765625" style="2" customWidth="1"/>
    <col min="3" max="3" width="4.59765625" style="2" customWidth="1"/>
    <col min="4" max="4" width="36.59765625" style="1" customWidth="1"/>
    <col min="5" max="5" width="9.59765625" style="1" customWidth="1"/>
    <col min="6" max="6" width="10" style="1" customWidth="1"/>
    <col min="7" max="8" width="9.59765625" style="1" customWidth="1"/>
    <col min="9" max="9" width="1.59765625" style="1" customWidth="1"/>
    <col min="10" max="10" width="1.390625" style="1" customWidth="1"/>
    <col min="11" max="11" width="5.5" style="1" bestFit="1" customWidth="1"/>
    <col min="12" max="12" width="8.19921875" style="1" customWidth="1"/>
    <col min="13" max="13" width="8" style="1" customWidth="1"/>
    <col min="14" max="14" width="8.59765625" style="1" customWidth="1"/>
    <col min="15" max="15" width="3" style="1" customWidth="1"/>
    <col min="16" max="16" width="3.09765625" style="1" customWidth="1"/>
    <col min="17" max="17" width="15.09765625" style="1" customWidth="1"/>
    <col min="18" max="18" width="8.3984375" style="1" customWidth="1"/>
    <col min="19" max="16384" width="9.59765625" style="1" customWidth="1"/>
  </cols>
  <sheetData>
    <row r="1" spans="1:18" ht="12.75" customHeight="1">
      <c r="A1" s="42"/>
      <c r="B1" s="43"/>
      <c r="C1" s="43"/>
      <c r="D1" s="43"/>
      <c r="E1" s="44"/>
      <c r="F1" s="44"/>
      <c r="G1" s="44"/>
      <c r="H1" s="45" t="s">
        <v>45</v>
      </c>
      <c r="I1" s="46"/>
      <c r="J1" s="4"/>
      <c r="K1" s="13"/>
      <c r="L1" s="9"/>
      <c r="M1" s="9"/>
      <c r="N1" s="9"/>
      <c r="O1" s="9"/>
      <c r="P1" s="9"/>
      <c r="Q1" s="13"/>
      <c r="R1" s="13"/>
    </row>
    <row r="2" spans="1:18" ht="12.75" customHeight="1">
      <c r="A2" s="16"/>
      <c r="B2" s="55" t="s">
        <v>82</v>
      </c>
      <c r="C2" s="55"/>
      <c r="D2" s="55"/>
      <c r="E2" s="9"/>
      <c r="F2" s="9"/>
      <c r="G2" s="19"/>
      <c r="H2" s="56" t="s">
        <v>46</v>
      </c>
      <c r="I2" s="10"/>
      <c r="J2" s="4"/>
      <c r="K2" s="13"/>
      <c r="L2" s="9"/>
      <c r="M2" s="9"/>
      <c r="N2" s="9"/>
      <c r="O2" s="9"/>
      <c r="P2" s="9"/>
      <c r="Q2" s="13"/>
      <c r="R2" s="13"/>
    </row>
    <row r="3" spans="1:18" s="3" customFormat="1" ht="12.75" customHeight="1" thickBot="1">
      <c r="A3" s="59"/>
      <c r="B3" s="60" t="s">
        <v>0</v>
      </c>
      <c r="C3" s="60"/>
      <c r="D3" s="60"/>
      <c r="E3" s="61"/>
      <c r="F3" s="61"/>
      <c r="G3" s="57"/>
      <c r="H3" s="63">
        <v>39042</v>
      </c>
      <c r="I3" s="58"/>
      <c r="K3" s="48"/>
      <c r="L3" s="66"/>
      <c r="M3" s="66"/>
      <c r="N3" s="66"/>
      <c r="O3" s="66"/>
      <c r="P3" s="66"/>
      <c r="Q3" s="66"/>
      <c r="R3" s="48"/>
    </row>
    <row r="4" spans="1:18" ht="12.75" customHeight="1">
      <c r="A4" s="7"/>
      <c r="B4" s="8"/>
      <c r="C4" s="8"/>
      <c r="D4" s="9"/>
      <c r="E4" s="9"/>
      <c r="F4" s="9"/>
      <c r="G4" s="9"/>
      <c r="H4" s="9"/>
      <c r="I4" s="10"/>
      <c r="J4" s="4"/>
      <c r="K4" s="9"/>
      <c r="L4" s="50"/>
      <c r="M4" s="47"/>
      <c r="N4" s="47"/>
      <c r="O4" s="47"/>
      <c r="P4" s="47"/>
      <c r="Q4" s="51"/>
      <c r="R4" s="9"/>
    </row>
    <row r="5" spans="1:18" ht="12.75" customHeight="1">
      <c r="A5" s="7"/>
      <c r="B5" s="64" t="s">
        <v>72</v>
      </c>
      <c r="C5" s="64"/>
      <c r="D5" s="9"/>
      <c r="E5" s="9"/>
      <c r="F5" s="9"/>
      <c r="G5" s="9"/>
      <c r="H5" s="9"/>
      <c r="I5" s="10"/>
      <c r="J5" s="4"/>
      <c r="K5" s="9"/>
      <c r="L5" s="11"/>
      <c r="M5" s="9"/>
      <c r="N5" s="9"/>
      <c r="O5" s="9"/>
      <c r="P5" s="9"/>
      <c r="Q5" s="67"/>
      <c r="R5" s="13"/>
    </row>
    <row r="6" spans="1:18" ht="12.75" customHeight="1">
      <c r="A6" s="7"/>
      <c r="B6" s="8"/>
      <c r="C6" s="9" t="s">
        <v>75</v>
      </c>
      <c r="D6"/>
      <c r="E6" s="9"/>
      <c r="F6" s="9"/>
      <c r="G6" s="9"/>
      <c r="H6" s="9"/>
      <c r="I6" s="10"/>
      <c r="J6" s="4"/>
      <c r="K6" s="13"/>
      <c r="L6" s="11"/>
      <c r="M6" s="9"/>
      <c r="N6" s="9"/>
      <c r="O6" s="9"/>
      <c r="P6" s="9"/>
      <c r="Q6" s="12"/>
      <c r="R6" s="13"/>
    </row>
    <row r="7" spans="1:18" ht="12.75" customHeight="1">
      <c r="A7" s="7"/>
      <c r="B7" s="8"/>
      <c r="C7" s="9" t="s">
        <v>47</v>
      </c>
      <c r="D7"/>
      <c r="E7" s="9"/>
      <c r="F7" s="9"/>
      <c r="G7" s="9"/>
      <c r="H7" s="9"/>
      <c r="I7" s="10"/>
      <c r="J7" s="4"/>
      <c r="K7" s="13"/>
      <c r="L7" s="11"/>
      <c r="M7" s="9"/>
      <c r="N7" s="9"/>
      <c r="O7" s="9"/>
      <c r="P7" s="9"/>
      <c r="Q7" s="12"/>
      <c r="R7" s="13"/>
    </row>
    <row r="8" spans="1:18" ht="12.75" customHeight="1">
      <c r="A8" s="7"/>
      <c r="B8" s="8"/>
      <c r="C8" s="9" t="s">
        <v>76</v>
      </c>
      <c r="D8"/>
      <c r="E8" s="9"/>
      <c r="F8" s="9"/>
      <c r="G8" s="9"/>
      <c r="H8" s="9"/>
      <c r="I8" s="10"/>
      <c r="J8" s="4"/>
      <c r="K8" s="13"/>
      <c r="L8" s="11"/>
      <c r="M8" s="9"/>
      <c r="N8" s="9"/>
      <c r="O8" s="9"/>
      <c r="P8" s="9"/>
      <c r="Q8" s="12"/>
      <c r="R8" s="13"/>
    </row>
    <row r="9" spans="1:18" ht="12.75" customHeight="1">
      <c r="A9" s="7"/>
      <c r="B9" s="8"/>
      <c r="C9" s="68" t="s">
        <v>73</v>
      </c>
      <c r="D9"/>
      <c r="E9" s="9"/>
      <c r="F9" s="9"/>
      <c r="G9" s="9"/>
      <c r="H9" s="9"/>
      <c r="I9" s="10"/>
      <c r="J9" s="4"/>
      <c r="K9" s="13"/>
      <c r="L9" s="52"/>
      <c r="M9" s="9"/>
      <c r="N9" s="9"/>
      <c r="O9" s="9"/>
      <c r="P9" s="9"/>
      <c r="Q9" s="12"/>
      <c r="R9" s="13"/>
    </row>
    <row r="10" spans="1:18" ht="12.75" customHeight="1" thickBot="1">
      <c r="A10" s="7"/>
      <c r="B10" s="8"/>
      <c r="C10" s="9" t="s">
        <v>74</v>
      </c>
      <c r="D10"/>
      <c r="E10" s="9"/>
      <c r="F10" s="9"/>
      <c r="G10" s="9"/>
      <c r="H10" s="9"/>
      <c r="I10" s="10"/>
      <c r="J10" s="4"/>
      <c r="K10" s="13"/>
      <c r="L10" s="69"/>
      <c r="M10" s="70"/>
      <c r="N10" s="70"/>
      <c r="O10" s="70"/>
      <c r="P10" s="70"/>
      <c r="Q10" s="14"/>
      <c r="R10" s="13"/>
    </row>
    <row r="11" spans="1:18" ht="12.75" customHeight="1">
      <c r="A11" s="7"/>
      <c r="B11" s="8"/>
      <c r="C11" s="9" t="s">
        <v>44</v>
      </c>
      <c r="D11"/>
      <c r="E11" s="9"/>
      <c r="F11" s="9"/>
      <c r="G11" s="9"/>
      <c r="H11" s="9"/>
      <c r="I11" s="10"/>
      <c r="J11" s="4"/>
      <c r="K11" s="13"/>
      <c r="L11" s="13"/>
      <c r="M11" s="13"/>
      <c r="N11" s="13"/>
      <c r="O11" s="13"/>
      <c r="P11" s="13"/>
      <c r="Q11" s="13"/>
      <c r="R11" s="13"/>
    </row>
    <row r="12" spans="1:18" ht="12.75" customHeight="1">
      <c r="A12" s="7"/>
      <c r="B12" s="8"/>
      <c r="C12" s="9" t="s">
        <v>48</v>
      </c>
      <c r="D12"/>
      <c r="E12" s="9"/>
      <c r="F12" s="9"/>
      <c r="G12" s="9"/>
      <c r="H12" s="15">
        <v>66.5</v>
      </c>
      <c r="I12" s="10"/>
      <c r="J12" s="4"/>
      <c r="K12" s="13"/>
      <c r="L12" s="13"/>
      <c r="M12" s="13"/>
      <c r="N12" s="13"/>
      <c r="O12" s="13"/>
      <c r="P12" s="13"/>
      <c r="Q12" s="13"/>
      <c r="R12" s="13"/>
    </row>
    <row r="13" spans="1:18" ht="12.75" customHeight="1">
      <c r="A13" s="7"/>
      <c r="B13" s="8"/>
      <c r="C13" s="9" t="s">
        <v>1</v>
      </c>
      <c r="D13"/>
      <c r="E13" s="9"/>
      <c r="F13" s="9"/>
      <c r="G13" s="9"/>
      <c r="H13" s="15"/>
      <c r="I13" s="10"/>
      <c r="J13" s="4"/>
      <c r="K13" s="13"/>
      <c r="L13" s="13"/>
      <c r="M13" s="13"/>
      <c r="N13" s="13"/>
      <c r="O13" s="13"/>
      <c r="P13" s="13"/>
      <c r="Q13" s="13"/>
      <c r="R13" s="13"/>
    </row>
    <row r="14" spans="1:18" ht="12.75" customHeight="1">
      <c r="A14" s="7"/>
      <c r="B14" s="8"/>
      <c r="C14" s="9"/>
      <c r="D14" s="79"/>
      <c r="E14" s="9"/>
      <c r="F14" s="9"/>
      <c r="G14" s="9"/>
      <c r="H14" s="15"/>
      <c r="I14" s="10"/>
      <c r="J14" s="4"/>
      <c r="K14" s="13"/>
      <c r="L14" s="13"/>
      <c r="M14" s="13"/>
      <c r="N14" s="13"/>
      <c r="O14" s="13"/>
      <c r="P14" s="13"/>
      <c r="Q14" s="13"/>
      <c r="R14" s="13"/>
    </row>
    <row r="15" spans="1:18" ht="12.75" customHeight="1" thickBot="1">
      <c r="A15" s="16"/>
      <c r="B15" s="8"/>
      <c r="C15" s="8"/>
      <c r="D15" s="9"/>
      <c r="E15" s="9"/>
      <c r="F15" s="9"/>
      <c r="G15" s="8" t="s">
        <v>2</v>
      </c>
      <c r="H15" s="8" t="s">
        <v>3</v>
      </c>
      <c r="I15" s="10"/>
      <c r="J15" s="4"/>
      <c r="K15" s="13"/>
      <c r="L15" s="13"/>
      <c r="M15" s="13"/>
      <c r="N15" s="13"/>
      <c r="O15" s="13"/>
      <c r="P15" s="13"/>
      <c r="Q15" s="13"/>
      <c r="R15" s="13"/>
    </row>
    <row r="16" spans="1:18" ht="12.75" customHeight="1" thickBot="1" thickTop="1">
      <c r="A16" s="7"/>
      <c r="B16" s="72" t="s">
        <v>4</v>
      </c>
      <c r="C16" s="72"/>
      <c r="D16" s="9"/>
      <c r="E16" s="9"/>
      <c r="F16" s="17" t="s">
        <v>35</v>
      </c>
      <c r="G16" s="18">
        <v>38000</v>
      </c>
      <c r="H16" s="18">
        <v>38000</v>
      </c>
      <c r="I16" s="10"/>
      <c r="J16" s="4"/>
      <c r="K16" s="13"/>
      <c r="L16" s="13"/>
      <c r="M16" s="13"/>
      <c r="N16" s="13"/>
      <c r="O16" s="13"/>
      <c r="P16" s="13"/>
      <c r="Q16" s="13"/>
      <c r="R16" s="13"/>
    </row>
    <row r="17" spans="1:18" ht="12.75" customHeight="1" thickTop="1">
      <c r="A17" s="16"/>
      <c r="B17" s="72"/>
      <c r="C17" s="72"/>
      <c r="D17" s="72"/>
      <c r="E17" s="9"/>
      <c r="F17" s="17" t="s">
        <v>36</v>
      </c>
      <c r="G17" s="18">
        <v>37100</v>
      </c>
      <c r="H17" s="18">
        <v>37100</v>
      </c>
      <c r="I17" s="10"/>
      <c r="J17" s="4"/>
      <c r="K17" s="13"/>
      <c r="L17" s="13"/>
      <c r="M17" s="13"/>
      <c r="N17" s="13"/>
      <c r="O17" s="13"/>
      <c r="P17" s="13"/>
      <c r="Q17" s="13"/>
      <c r="R17" s="13"/>
    </row>
    <row r="18" spans="1:18" ht="12.75" customHeight="1">
      <c r="A18" s="16"/>
      <c r="B18" s="8"/>
      <c r="C18" s="8"/>
      <c r="D18" s="19" t="s">
        <v>39</v>
      </c>
      <c r="E18" s="103">
        <v>75</v>
      </c>
      <c r="F18" s="17"/>
      <c r="G18" s="71"/>
      <c r="H18" s="71"/>
      <c r="I18" s="10"/>
      <c r="J18" s="4"/>
      <c r="K18" s="13"/>
      <c r="L18" s="13"/>
      <c r="M18" s="13"/>
      <c r="N18" s="13"/>
      <c r="O18" s="13"/>
      <c r="P18" s="13"/>
      <c r="Q18" s="13"/>
      <c r="R18" s="13"/>
    </row>
    <row r="19" spans="1:18" ht="12.75" customHeight="1">
      <c r="A19" s="16"/>
      <c r="B19" s="8"/>
      <c r="C19" s="8"/>
      <c r="D19" s="19" t="s">
        <v>40</v>
      </c>
      <c r="E19" s="103">
        <v>75</v>
      </c>
      <c r="F19" s="17"/>
      <c r="G19" s="71"/>
      <c r="H19" s="71"/>
      <c r="I19" s="10"/>
      <c r="J19" s="4"/>
      <c r="K19" s="13"/>
      <c r="L19" s="13"/>
      <c r="M19" s="13"/>
      <c r="N19" s="13"/>
      <c r="O19" s="13"/>
      <c r="P19" s="13"/>
      <c r="Q19" s="13"/>
      <c r="R19" s="13"/>
    </row>
    <row r="20" spans="1:18" ht="12.75" customHeight="1">
      <c r="A20" s="16"/>
      <c r="B20" s="8"/>
      <c r="C20" s="8"/>
      <c r="D20" s="19" t="s">
        <v>41</v>
      </c>
      <c r="E20" s="102">
        <v>144</v>
      </c>
      <c r="F20" s="9"/>
      <c r="G20" s="101"/>
      <c r="H20" s="101"/>
      <c r="I20" s="10"/>
      <c r="J20" s="4"/>
      <c r="K20" s="13"/>
      <c r="L20" s="13"/>
      <c r="M20" s="13"/>
      <c r="N20" s="13"/>
      <c r="O20" s="13"/>
      <c r="P20" s="13"/>
      <c r="Q20" s="13"/>
      <c r="R20" s="13"/>
    </row>
    <row r="21" spans="1:18" ht="12.75" customHeight="1">
      <c r="A21" s="7"/>
      <c r="B21" s="8"/>
      <c r="C21" s="8"/>
      <c r="D21" s="19" t="s">
        <v>37</v>
      </c>
      <c r="E21" s="94">
        <v>64000</v>
      </c>
      <c r="F21" s="78"/>
      <c r="G21" s="20" t="s">
        <v>5</v>
      </c>
      <c r="H21" s="21" t="s">
        <v>6</v>
      </c>
      <c r="I21" s="10"/>
      <c r="J21" s="4"/>
      <c r="K21" s="13"/>
      <c r="L21" s="13"/>
      <c r="M21" s="13"/>
      <c r="N21" s="13"/>
      <c r="O21" s="13"/>
      <c r="P21" s="13"/>
      <c r="Q21" s="13"/>
      <c r="R21" s="13"/>
    </row>
    <row r="22" spans="1:18" ht="12.75" customHeight="1">
      <c r="A22" s="7"/>
      <c r="B22" s="8"/>
      <c r="C22" s="8"/>
      <c r="D22" s="9"/>
      <c r="E22" s="22"/>
      <c r="F22" s="23"/>
      <c r="G22" s="24" t="s">
        <v>7</v>
      </c>
      <c r="H22" s="24" t="s">
        <v>7</v>
      </c>
      <c r="I22" s="10"/>
      <c r="J22" s="4"/>
      <c r="K22" s="13"/>
      <c r="L22" s="25" t="s">
        <v>8</v>
      </c>
      <c r="M22" s="13"/>
      <c r="N22" s="13"/>
      <c r="O22" s="13"/>
      <c r="P22" s="13"/>
      <c r="Q22" s="13"/>
      <c r="R22" s="13"/>
    </row>
    <row r="23" spans="1:18" ht="12.75" customHeight="1">
      <c r="A23" s="7"/>
      <c r="B23" s="8"/>
      <c r="C23" s="8"/>
      <c r="D23" s="33"/>
      <c r="E23" s="53" t="s">
        <v>32</v>
      </c>
      <c r="F23" s="53" t="s">
        <v>33</v>
      </c>
      <c r="G23" s="54" t="s">
        <v>34</v>
      </c>
      <c r="H23" s="54" t="s">
        <v>34</v>
      </c>
      <c r="I23" s="10"/>
      <c r="J23" s="4"/>
      <c r="K23" s="13"/>
      <c r="L23" s="25" t="s">
        <v>9</v>
      </c>
      <c r="M23" s="25" t="s">
        <v>2</v>
      </c>
      <c r="N23" s="25" t="s">
        <v>3</v>
      </c>
      <c r="O23" s="13"/>
      <c r="P23" s="13"/>
      <c r="Q23" s="13"/>
      <c r="R23" s="13"/>
    </row>
    <row r="24" spans="1:18" s="89" customFormat="1" ht="12.75" customHeight="1">
      <c r="A24" s="93" t="s">
        <v>10</v>
      </c>
      <c r="B24" s="81"/>
      <c r="C24" s="82" t="s">
        <v>11</v>
      </c>
      <c r="D24" s="83"/>
      <c r="E24" s="95">
        <v>61.82</v>
      </c>
      <c r="F24" s="96">
        <v>26730</v>
      </c>
      <c r="G24" s="96">
        <f>E24*F24/$E$20</f>
        <v>11475.337500000001</v>
      </c>
      <c r="H24" s="96">
        <f>F24-G24</f>
        <v>15254.662499999999</v>
      </c>
      <c r="I24" s="84"/>
      <c r="J24" s="85"/>
      <c r="K24" s="86" t="b">
        <v>1</v>
      </c>
      <c r="L24" s="87">
        <f>IF(K24=FALSE,0,+$F24)</f>
        <v>26730</v>
      </c>
      <c r="M24" s="87">
        <f>IF(K24=FALSE,0,(+E24*F24)/$E$20)</f>
        <v>11475.337500000001</v>
      </c>
      <c r="N24" s="87">
        <f>IF(K24=FALSE,0,+F24-G24)</f>
        <v>15254.662499999999</v>
      </c>
      <c r="O24" s="88"/>
      <c r="P24" s="88"/>
      <c r="Q24" s="88"/>
      <c r="R24" s="88"/>
    </row>
    <row r="25" spans="1:18" s="89" customFormat="1" ht="12.75" customHeight="1">
      <c r="A25" s="93" t="s">
        <v>10</v>
      </c>
      <c r="B25" s="81"/>
      <c r="C25" s="91" t="s">
        <v>68</v>
      </c>
      <c r="D25" s="92"/>
      <c r="E25" s="95">
        <v>26.6</v>
      </c>
      <c r="F25" s="97">
        <v>8405</v>
      </c>
      <c r="G25" s="97">
        <f>E25*F25/$E$20</f>
        <v>1552.5902777777778</v>
      </c>
      <c r="H25" s="97">
        <f>F25-G25</f>
        <v>6852.409722222223</v>
      </c>
      <c r="I25" s="84"/>
      <c r="J25" s="85"/>
      <c r="K25" s="86" t="b">
        <v>1</v>
      </c>
      <c r="L25" s="87">
        <f>IF(K25=FALSE,0,+$F25)</f>
        <v>8405</v>
      </c>
      <c r="M25" s="87">
        <f>IF(K25=FALSE,0,(+E25*F25)/$E$20)</f>
        <v>1552.5902777777778</v>
      </c>
      <c r="N25" s="87">
        <f>IF(K25=FALSE,0,+F25-G25)</f>
        <v>6852.409722222223</v>
      </c>
      <c r="O25" s="88"/>
      <c r="P25" s="88"/>
      <c r="Q25" s="88"/>
      <c r="R25" s="88"/>
    </row>
    <row r="26" spans="1:18" s="89" customFormat="1" ht="12.75" customHeight="1">
      <c r="A26" s="80"/>
      <c r="B26" s="81"/>
      <c r="C26" s="91" t="s">
        <v>67</v>
      </c>
      <c r="D26" s="92"/>
      <c r="E26" s="95">
        <v>-47</v>
      </c>
      <c r="F26" s="97">
        <v>9490</v>
      </c>
      <c r="G26" s="97">
        <f>E26*F26/$E$20</f>
        <v>-3097.4305555555557</v>
      </c>
      <c r="H26" s="97">
        <f>F26-G26</f>
        <v>12587.430555555555</v>
      </c>
      <c r="I26" s="84"/>
      <c r="J26" s="85"/>
      <c r="K26" s="86" t="b">
        <v>0</v>
      </c>
      <c r="L26" s="87">
        <f>IF(K26=FALSE,0,+$F26)</f>
        <v>0</v>
      </c>
      <c r="M26" s="87">
        <f>IF(K26=FALSE,0,(+E26*F26)/$E$20)</f>
        <v>0</v>
      </c>
      <c r="N26" s="87">
        <f>IF(K26=FALSE,0,+F26-G26)</f>
        <v>0</v>
      </c>
      <c r="O26" s="88"/>
      <c r="P26" s="88"/>
      <c r="Q26" s="88"/>
      <c r="R26" s="88"/>
    </row>
    <row r="27" spans="1:18" s="89" customFormat="1" ht="12.75" customHeight="1">
      <c r="A27" s="80"/>
      <c r="B27" s="81"/>
      <c r="C27" s="91" t="s">
        <v>56</v>
      </c>
      <c r="D27" s="92"/>
      <c r="E27" s="95">
        <v>183</v>
      </c>
      <c r="F27" s="97">
        <v>13126</v>
      </c>
      <c r="G27" s="97">
        <f>E27*F27/$E$20</f>
        <v>16680.958333333332</v>
      </c>
      <c r="H27" s="97">
        <f>F27-G27</f>
        <v>-3554.958333333332</v>
      </c>
      <c r="I27" s="84"/>
      <c r="J27" s="85"/>
      <c r="K27" s="86" t="b">
        <v>1</v>
      </c>
      <c r="L27" s="87">
        <f>IF(K27=FALSE,0,+$F27)</f>
        <v>13126</v>
      </c>
      <c r="M27" s="87">
        <f>IF(K27=FALSE,0,(+E27*F27)/$E$20)</f>
        <v>16680.958333333332</v>
      </c>
      <c r="N27" s="87">
        <f>IF(K27=FALSE,0,+F27-G27)</f>
        <v>-3554.958333333332</v>
      </c>
      <c r="O27" s="88"/>
      <c r="P27" s="88"/>
      <c r="Q27" s="88"/>
      <c r="R27" s="88"/>
    </row>
    <row r="28" spans="1:18" s="89" customFormat="1" ht="12.75" customHeight="1" thickBot="1">
      <c r="A28" s="80"/>
      <c r="B28" s="81"/>
      <c r="C28" s="91" t="s">
        <v>49</v>
      </c>
      <c r="D28" s="92"/>
      <c r="E28" s="95">
        <v>85.85</v>
      </c>
      <c r="F28" s="97">
        <v>1407</v>
      </c>
      <c r="G28" s="97">
        <f>E28*F28/$E$20</f>
        <v>838.8260416666667</v>
      </c>
      <c r="H28" s="97">
        <f>F28-G28</f>
        <v>568.1739583333333</v>
      </c>
      <c r="I28" s="84"/>
      <c r="J28" s="85"/>
      <c r="K28" s="86" t="b">
        <v>1</v>
      </c>
      <c r="L28" s="87">
        <f>IF(K28=FALSE,0,+$F28)</f>
        <v>1407</v>
      </c>
      <c r="M28" s="87">
        <f>IF(K28=FALSE,0,(+E28*F28)/$E$20)</f>
        <v>838.8260416666667</v>
      </c>
      <c r="N28" s="87">
        <f>IF(K28=FALSE,0,+F28-G28)</f>
        <v>568.1739583333333</v>
      </c>
      <c r="O28" s="88"/>
      <c r="P28" s="88"/>
      <c r="Q28" s="88"/>
      <c r="R28" s="88"/>
    </row>
    <row r="29" spans="1:18" ht="12.75" customHeight="1" thickTop="1">
      <c r="A29" s="7"/>
      <c r="B29" s="8"/>
      <c r="C29" s="74"/>
      <c r="D29" s="73" t="s">
        <v>12</v>
      </c>
      <c r="E29" s="107">
        <f>G29*$E$20/F29</f>
        <v>88.56548582588387</v>
      </c>
      <c r="F29" s="108">
        <f>L29</f>
        <v>49668</v>
      </c>
      <c r="G29" s="108">
        <f>M29</f>
        <v>30547.712152777778</v>
      </c>
      <c r="H29" s="108">
        <f>N29</f>
        <v>19120.287847222222</v>
      </c>
      <c r="I29" s="10"/>
      <c r="J29" s="4"/>
      <c r="K29" s="62"/>
      <c r="L29" s="26">
        <f>SUM(L24:L28)</f>
        <v>49668</v>
      </c>
      <c r="M29" s="26">
        <f>SUM(M24:M28)</f>
        <v>30547.712152777778</v>
      </c>
      <c r="N29" s="26">
        <f>SUM(N24:N28)</f>
        <v>19120.287847222222</v>
      </c>
      <c r="O29" s="13"/>
      <c r="P29" s="13"/>
      <c r="Q29" s="13"/>
      <c r="R29" s="13"/>
    </row>
    <row r="30" spans="1:18" ht="12.75" customHeight="1">
      <c r="A30" s="7"/>
      <c r="B30" s="8"/>
      <c r="C30" s="104"/>
      <c r="D30" s="104"/>
      <c r="E30" s="105"/>
      <c r="F30" s="106"/>
      <c r="G30" s="106"/>
      <c r="H30" s="106"/>
      <c r="I30" s="10"/>
      <c r="J30" s="4"/>
      <c r="K30" s="62"/>
      <c r="L30" s="71"/>
      <c r="M30" s="71"/>
      <c r="N30" s="71"/>
      <c r="O30" s="13"/>
      <c r="P30" s="13"/>
      <c r="Q30" s="13"/>
      <c r="R30" s="13"/>
    </row>
    <row r="31" spans="1:18" ht="12.75" customHeight="1">
      <c r="A31" s="7"/>
      <c r="B31" s="8"/>
      <c r="C31" s="112" t="s">
        <v>51</v>
      </c>
      <c r="D31" s="113"/>
      <c r="E31" s="113"/>
      <c r="F31" s="113"/>
      <c r="G31" s="113"/>
      <c r="H31" s="114"/>
      <c r="I31" s="10"/>
      <c r="J31" s="4"/>
      <c r="K31" s="62"/>
      <c r="L31" s="41"/>
      <c r="M31" s="41"/>
      <c r="N31" s="41"/>
      <c r="O31" s="13"/>
      <c r="P31" s="13"/>
      <c r="Q31" s="13"/>
      <c r="R31" s="13"/>
    </row>
    <row r="32" spans="1:18" s="89" customFormat="1" ht="12.75" customHeight="1">
      <c r="A32" s="80"/>
      <c r="B32" s="81"/>
      <c r="C32" s="82" t="s">
        <v>66</v>
      </c>
      <c r="D32" s="83"/>
      <c r="E32" s="95">
        <v>245.66</v>
      </c>
      <c r="F32" s="97">
        <v>1651</v>
      </c>
      <c r="G32" s="97">
        <f>E32*F32/$E$20</f>
        <v>2816.5601388888886</v>
      </c>
      <c r="H32" s="97">
        <f>F32-G32</f>
        <v>-1165.5601388888886</v>
      </c>
      <c r="I32" s="84"/>
      <c r="J32" s="85"/>
      <c r="K32" s="86" t="b">
        <v>1</v>
      </c>
      <c r="L32" s="87">
        <f>IF(K32=FALSE,0,+$F32)</f>
        <v>1651</v>
      </c>
      <c r="M32" s="87">
        <f>IF(K32=FALSE,0,(+E32*F32)/$E$20)</f>
        <v>2816.5601388888886</v>
      </c>
      <c r="N32" s="87">
        <f>IF(K32=FALSE,0,+F32-G32)</f>
        <v>-1165.5601388888886</v>
      </c>
      <c r="O32" s="88"/>
      <c r="P32" s="88"/>
      <c r="Q32" s="88"/>
      <c r="R32" s="88"/>
    </row>
    <row r="33" spans="1:18" s="89" customFormat="1" ht="12.75" customHeight="1">
      <c r="A33" s="80"/>
      <c r="B33" s="81"/>
      <c r="C33" s="82" t="s">
        <v>55</v>
      </c>
      <c r="D33" s="83"/>
      <c r="E33" s="95">
        <v>268.66</v>
      </c>
      <c r="F33" s="97">
        <v>1280</v>
      </c>
      <c r="G33" s="97">
        <f>E33*F33/$E$20</f>
        <v>2388.0888888888894</v>
      </c>
      <c r="H33" s="97">
        <f>F33-G33</f>
        <v>-1108.0888888888894</v>
      </c>
      <c r="I33" s="84"/>
      <c r="J33" s="85"/>
      <c r="K33" s="86" t="b">
        <v>0</v>
      </c>
      <c r="L33" s="87">
        <f>IF(K33=FALSE,0,+$F33)</f>
        <v>0</v>
      </c>
      <c r="M33" s="87">
        <f>IF(K33=FALSE,0,(+E33*F33)/$E$20)</f>
        <v>0</v>
      </c>
      <c r="N33" s="87">
        <f>IF(K33=FALSE,0,+F33-G33)</f>
        <v>0</v>
      </c>
      <c r="O33" s="88"/>
      <c r="P33" s="88"/>
      <c r="Q33" s="88"/>
      <c r="R33" s="88"/>
    </row>
    <row r="34" spans="1:18" s="89" customFormat="1" ht="12.75" customHeight="1">
      <c r="A34" s="80"/>
      <c r="B34" s="81"/>
      <c r="C34" s="82" t="s">
        <v>13</v>
      </c>
      <c r="D34" s="83"/>
      <c r="E34" s="95">
        <v>214</v>
      </c>
      <c r="F34" s="97">
        <v>256</v>
      </c>
      <c r="G34" s="97">
        <f>E34*F34/$E$20</f>
        <v>380.44444444444446</v>
      </c>
      <c r="H34" s="97">
        <f>F34-G34</f>
        <v>-124.44444444444446</v>
      </c>
      <c r="I34" s="84"/>
      <c r="J34" s="85"/>
      <c r="K34" s="86" t="b">
        <v>1</v>
      </c>
      <c r="L34" s="87">
        <f>IF(K34=FALSE,0,+$F34)</f>
        <v>256</v>
      </c>
      <c r="M34" s="87">
        <f>IF(K34=FALSE,0,(+E34*F34)/$E$20)</f>
        <v>380.44444444444446</v>
      </c>
      <c r="N34" s="87">
        <f>IF(K34=FALSE,0,+F34-G34)</f>
        <v>-124.44444444444446</v>
      </c>
      <c r="O34" s="88"/>
      <c r="P34" s="88"/>
      <c r="Q34" s="88"/>
      <c r="R34" s="88"/>
    </row>
    <row r="35" spans="1:18" s="89" customFormat="1" ht="12.75" customHeight="1">
      <c r="A35" s="80"/>
      <c r="B35" s="81"/>
      <c r="C35" s="82" t="s">
        <v>50</v>
      </c>
      <c r="D35" s="83"/>
      <c r="E35" s="95">
        <v>401.16</v>
      </c>
      <c r="F35" s="97">
        <v>105</v>
      </c>
      <c r="G35" s="97">
        <f>E35*F35/$E$20</f>
        <v>292.51250000000005</v>
      </c>
      <c r="H35" s="97">
        <f>F35-G35</f>
        <v>-187.51250000000005</v>
      </c>
      <c r="I35" s="84"/>
      <c r="J35" s="85"/>
      <c r="K35" s="86" t="b">
        <v>1</v>
      </c>
      <c r="L35" s="87">
        <f>IF(K35=FALSE,0,+$F35)</f>
        <v>105</v>
      </c>
      <c r="M35" s="87">
        <f>IF(K35=FALSE,0,(+E35*F35)/$E$20)</f>
        <v>292.51250000000005</v>
      </c>
      <c r="N35" s="87">
        <f>IF(K35=FALSE,0,+F35-G35)</f>
        <v>-187.51250000000005</v>
      </c>
      <c r="O35" s="88"/>
      <c r="P35" s="88"/>
      <c r="Q35" s="88"/>
      <c r="R35" s="88"/>
    </row>
    <row r="36" spans="1:18" s="89" customFormat="1" ht="12.75" customHeight="1">
      <c r="A36" s="80"/>
      <c r="B36" s="81"/>
      <c r="C36" s="112" t="s">
        <v>52</v>
      </c>
      <c r="D36" s="113"/>
      <c r="E36" s="113"/>
      <c r="F36" s="113"/>
      <c r="G36" s="113"/>
      <c r="H36" s="114"/>
      <c r="I36" s="84"/>
      <c r="J36" s="85"/>
      <c r="K36" s="86"/>
      <c r="L36" s="109"/>
      <c r="M36" s="109"/>
      <c r="N36" s="109"/>
      <c r="O36" s="88"/>
      <c r="P36" s="88"/>
      <c r="Q36" s="88"/>
      <c r="R36" s="88"/>
    </row>
    <row r="37" spans="1:18" s="89" customFormat="1" ht="12.75" customHeight="1">
      <c r="A37" s="90"/>
      <c r="B37" s="81"/>
      <c r="C37" s="82" t="s">
        <v>43</v>
      </c>
      <c r="D37" s="83"/>
      <c r="E37" s="95">
        <v>229</v>
      </c>
      <c r="F37" s="97">
        <v>369</v>
      </c>
      <c r="G37" s="97">
        <f>E37*F37/$E$20</f>
        <v>586.8125</v>
      </c>
      <c r="H37" s="97">
        <f>F37-G37</f>
        <v>-217.8125</v>
      </c>
      <c r="I37" s="84"/>
      <c r="J37" s="85"/>
      <c r="K37" s="86" t="b">
        <v>1</v>
      </c>
      <c r="L37" s="87">
        <f>IF(K37=FALSE,0,+$F37)</f>
        <v>369</v>
      </c>
      <c r="M37" s="87">
        <f>IF(K37=FALSE,0,(+E37*F37)/$E$20)</f>
        <v>586.8125</v>
      </c>
      <c r="N37" s="87">
        <f>IF(K37=FALSE,0,+F37-G37)</f>
        <v>-217.8125</v>
      </c>
      <c r="O37" s="88"/>
      <c r="P37" s="88"/>
      <c r="Q37" s="88"/>
      <c r="R37" s="88"/>
    </row>
    <row r="38" spans="1:18" s="89" customFormat="1" ht="12.75" customHeight="1">
      <c r="A38" s="90"/>
      <c r="B38" s="81"/>
      <c r="C38" s="82" t="s">
        <v>80</v>
      </c>
      <c r="D38" s="83"/>
      <c r="E38" s="95">
        <v>156</v>
      </c>
      <c r="F38" s="97">
        <v>599</v>
      </c>
      <c r="G38" s="97">
        <f>E38*F38/$E$20</f>
        <v>648.9166666666666</v>
      </c>
      <c r="H38" s="97">
        <f>F38-G38</f>
        <v>-49.91666666666663</v>
      </c>
      <c r="I38" s="84"/>
      <c r="J38" s="85"/>
      <c r="K38" s="86" t="b">
        <v>1</v>
      </c>
      <c r="L38" s="87">
        <f>IF(K38=FALSE,0,+$F38)</f>
        <v>599</v>
      </c>
      <c r="M38" s="87">
        <f>IF(K38=FALSE,0,(+E38*F38)/$E$20)</f>
        <v>648.9166666666666</v>
      </c>
      <c r="N38" s="87">
        <f>IF(K38=FALSE,0,+F38-G38)</f>
        <v>-49.91666666666663</v>
      </c>
      <c r="O38" s="88"/>
      <c r="P38" s="88"/>
      <c r="Q38" s="88"/>
      <c r="R38" s="88"/>
    </row>
    <row r="39" spans="1:18" s="89" customFormat="1" ht="12.75" customHeight="1">
      <c r="A39" s="90"/>
      <c r="B39" s="81"/>
      <c r="C39" s="82" t="s">
        <v>81</v>
      </c>
      <c r="D39" s="83"/>
      <c r="E39" s="95">
        <v>156</v>
      </c>
      <c r="F39" s="97">
        <v>623</v>
      </c>
      <c r="G39" s="97">
        <f>E39*F39/$E$20</f>
        <v>674.9166666666666</v>
      </c>
      <c r="H39" s="97">
        <f>F39-G39</f>
        <v>-51.91666666666663</v>
      </c>
      <c r="I39" s="84"/>
      <c r="J39" s="85"/>
      <c r="K39" s="86" t="b">
        <v>0</v>
      </c>
      <c r="L39" s="87">
        <f>IF(K39=FALSE,0,+$F39)</f>
        <v>0</v>
      </c>
      <c r="M39" s="87">
        <f>IF(K39=FALSE,0,(+E39*F39)/$E$20)</f>
        <v>0</v>
      </c>
      <c r="N39" s="87">
        <f>IF(K39=FALSE,0,+F39-G39)</f>
        <v>0</v>
      </c>
      <c r="O39" s="88"/>
      <c r="P39" s="88"/>
      <c r="Q39" s="88"/>
      <c r="R39" s="88"/>
    </row>
    <row r="40" spans="1:18" s="89" customFormat="1" ht="12.75" customHeight="1">
      <c r="A40" s="90"/>
      <c r="B40" s="81"/>
      <c r="C40" s="112" t="s">
        <v>53</v>
      </c>
      <c r="D40" s="113"/>
      <c r="E40" s="113"/>
      <c r="F40" s="113"/>
      <c r="G40" s="113"/>
      <c r="H40" s="114"/>
      <c r="I40" s="84"/>
      <c r="J40" s="85"/>
      <c r="K40" s="86"/>
      <c r="L40" s="109"/>
      <c r="M40" s="109"/>
      <c r="N40" s="109"/>
      <c r="O40" s="88"/>
      <c r="P40" s="88"/>
      <c r="Q40" s="88"/>
      <c r="R40" s="88"/>
    </row>
    <row r="41" spans="1:18" s="89" customFormat="1" ht="12.75" customHeight="1">
      <c r="A41" s="90"/>
      <c r="B41" s="81"/>
      <c r="C41" s="82" t="s">
        <v>63</v>
      </c>
      <c r="D41" s="83"/>
      <c r="E41" s="98">
        <v>133</v>
      </c>
      <c r="F41" s="97">
        <v>43</v>
      </c>
      <c r="G41" s="97">
        <f aca="true" t="shared" si="0" ref="G41:G46">E41*F41/$E$20</f>
        <v>39.71527777777778</v>
      </c>
      <c r="H41" s="97">
        <f aca="true" t="shared" si="1" ref="H41:H46">F41-G41</f>
        <v>3.2847222222222214</v>
      </c>
      <c r="I41" s="84"/>
      <c r="J41" s="85"/>
      <c r="K41" s="86" t="b">
        <v>0</v>
      </c>
      <c r="L41" s="87">
        <f aca="true" t="shared" si="2" ref="L41:L46">IF(K41=FALSE,0,+$F41)</f>
        <v>0</v>
      </c>
      <c r="M41" s="87">
        <f aca="true" t="shared" si="3" ref="M41:M46">IF(K41=FALSE,0,(+E41*F41)/$E$20)</f>
        <v>0</v>
      </c>
      <c r="N41" s="87">
        <f aca="true" t="shared" si="4" ref="N41:N46">IF(K41=FALSE,0,+F41-G41)</f>
        <v>0</v>
      </c>
      <c r="O41" s="88"/>
      <c r="P41" s="88"/>
      <c r="Q41" s="88"/>
      <c r="R41" s="88"/>
    </row>
    <row r="42" spans="1:18" s="89" customFormat="1" ht="12.75" customHeight="1">
      <c r="A42" s="90"/>
      <c r="B42" s="81"/>
      <c r="C42" s="82" t="s">
        <v>14</v>
      </c>
      <c r="D42" s="83"/>
      <c r="E42" s="98">
        <v>-64</v>
      </c>
      <c r="F42" s="97">
        <v>11</v>
      </c>
      <c r="G42" s="97">
        <f t="shared" si="0"/>
        <v>-4.888888888888889</v>
      </c>
      <c r="H42" s="97">
        <f t="shared" si="1"/>
        <v>15.88888888888889</v>
      </c>
      <c r="I42" s="84"/>
      <c r="J42" s="85"/>
      <c r="K42" s="86" t="b">
        <v>0</v>
      </c>
      <c r="L42" s="87">
        <f t="shared" si="2"/>
        <v>0</v>
      </c>
      <c r="M42" s="87">
        <f t="shared" si="3"/>
        <v>0</v>
      </c>
      <c r="N42" s="87">
        <f t="shared" si="4"/>
        <v>0</v>
      </c>
      <c r="O42" s="88"/>
      <c r="P42" s="88"/>
      <c r="Q42" s="88"/>
      <c r="R42" s="88"/>
    </row>
    <row r="43" spans="1:18" s="89" customFormat="1" ht="12.75" customHeight="1">
      <c r="A43" s="90"/>
      <c r="B43" s="81"/>
      <c r="C43" s="82" t="s">
        <v>38</v>
      </c>
      <c r="D43" s="83"/>
      <c r="E43" s="98">
        <v>69</v>
      </c>
      <c r="F43" s="97">
        <v>34</v>
      </c>
      <c r="G43" s="97">
        <f t="shared" si="0"/>
        <v>16.291666666666668</v>
      </c>
      <c r="H43" s="97">
        <f t="shared" si="1"/>
        <v>17.708333333333332</v>
      </c>
      <c r="I43" s="84"/>
      <c r="J43" s="85"/>
      <c r="K43" s="86" t="b">
        <v>0</v>
      </c>
      <c r="L43" s="87">
        <f t="shared" si="2"/>
        <v>0</v>
      </c>
      <c r="M43" s="87">
        <f t="shared" si="3"/>
        <v>0</v>
      </c>
      <c r="N43" s="87">
        <f t="shared" si="4"/>
        <v>0</v>
      </c>
      <c r="O43" s="88"/>
      <c r="P43" s="88"/>
      <c r="Q43" s="88"/>
      <c r="R43" s="88"/>
    </row>
    <row r="44" spans="1:18" s="89" customFormat="1" ht="12.75" customHeight="1">
      <c r="A44" s="90"/>
      <c r="B44" s="81"/>
      <c r="C44" s="82" t="s">
        <v>42</v>
      </c>
      <c r="D44" s="83"/>
      <c r="E44" s="98">
        <v>19</v>
      </c>
      <c r="F44" s="97">
        <v>222</v>
      </c>
      <c r="G44" s="97">
        <f t="shared" si="0"/>
        <v>29.291666666666668</v>
      </c>
      <c r="H44" s="97">
        <f t="shared" si="1"/>
        <v>192.70833333333334</v>
      </c>
      <c r="I44" s="84"/>
      <c r="J44" s="85"/>
      <c r="K44" s="86" t="b">
        <v>1</v>
      </c>
      <c r="L44" s="87">
        <f t="shared" si="2"/>
        <v>222</v>
      </c>
      <c r="M44" s="87">
        <f t="shared" si="3"/>
        <v>29.291666666666668</v>
      </c>
      <c r="N44" s="87">
        <f t="shared" si="4"/>
        <v>192.70833333333334</v>
      </c>
      <c r="O44" s="88"/>
      <c r="P44" s="88"/>
      <c r="Q44" s="88"/>
      <c r="R44" s="88"/>
    </row>
    <row r="45" spans="1:18" s="89" customFormat="1" ht="12.75" customHeight="1">
      <c r="A45" s="90"/>
      <c r="B45" s="81"/>
      <c r="C45" s="82" t="s">
        <v>64</v>
      </c>
      <c r="D45" s="83"/>
      <c r="E45" s="98">
        <v>73</v>
      </c>
      <c r="F45" s="97">
        <v>60</v>
      </c>
      <c r="G45" s="97">
        <f t="shared" si="0"/>
        <v>30.416666666666668</v>
      </c>
      <c r="H45" s="97">
        <f t="shared" si="1"/>
        <v>29.583333333333332</v>
      </c>
      <c r="I45" s="84"/>
      <c r="J45" s="85"/>
      <c r="K45" s="86" t="b">
        <v>1</v>
      </c>
      <c r="L45" s="87">
        <f t="shared" si="2"/>
        <v>60</v>
      </c>
      <c r="M45" s="87">
        <f t="shared" si="3"/>
        <v>30.416666666666668</v>
      </c>
      <c r="N45" s="87">
        <f t="shared" si="4"/>
        <v>29.583333333333332</v>
      </c>
      <c r="O45" s="88"/>
      <c r="P45" s="88"/>
      <c r="Q45" s="88"/>
      <c r="R45" s="88"/>
    </row>
    <row r="46" spans="1:18" s="89" customFormat="1" ht="12.75" customHeight="1">
      <c r="A46" s="90"/>
      <c r="B46" s="81"/>
      <c r="C46" s="82" t="s">
        <v>65</v>
      </c>
      <c r="D46" s="83"/>
      <c r="E46" s="98">
        <v>74</v>
      </c>
      <c r="F46" s="97">
        <v>250</v>
      </c>
      <c r="G46" s="97">
        <f t="shared" si="0"/>
        <v>128.47222222222223</v>
      </c>
      <c r="H46" s="97">
        <f t="shared" si="1"/>
        <v>121.52777777777777</v>
      </c>
      <c r="I46" s="84"/>
      <c r="J46" s="85"/>
      <c r="K46" s="86" t="b">
        <v>0</v>
      </c>
      <c r="L46" s="87">
        <f t="shared" si="2"/>
        <v>0</v>
      </c>
      <c r="M46" s="87">
        <f t="shared" si="3"/>
        <v>0</v>
      </c>
      <c r="N46" s="87">
        <f t="shared" si="4"/>
        <v>0</v>
      </c>
      <c r="O46" s="88"/>
      <c r="P46" s="88"/>
      <c r="Q46" s="88"/>
      <c r="R46" s="88"/>
    </row>
    <row r="47" spans="1:18" s="89" customFormat="1" ht="12.75" customHeight="1">
      <c r="A47" s="90"/>
      <c r="B47" s="81"/>
      <c r="C47" s="112" t="s">
        <v>69</v>
      </c>
      <c r="D47" s="113"/>
      <c r="E47" s="113"/>
      <c r="F47" s="113"/>
      <c r="G47" s="113"/>
      <c r="H47" s="114"/>
      <c r="I47" s="84"/>
      <c r="J47" s="85"/>
      <c r="K47" s="86"/>
      <c r="L47" s="87"/>
      <c r="M47" s="87"/>
      <c r="N47" s="87"/>
      <c r="O47" s="88"/>
      <c r="P47" s="88"/>
      <c r="Q47" s="88"/>
      <c r="R47" s="88"/>
    </row>
    <row r="48" spans="1:18" s="89" customFormat="1" ht="12.75" customHeight="1">
      <c r="A48" s="90"/>
      <c r="B48" s="81"/>
      <c r="C48" s="110" t="s">
        <v>78</v>
      </c>
      <c r="D48" s="83"/>
      <c r="E48" s="98">
        <v>-10</v>
      </c>
      <c r="F48" s="97">
        <v>384</v>
      </c>
      <c r="G48" s="97">
        <f>E48*F48/$E$20</f>
        <v>-26.666666666666668</v>
      </c>
      <c r="H48" s="97">
        <f>F48-G48</f>
        <v>410.6666666666667</v>
      </c>
      <c r="I48" s="84"/>
      <c r="J48" s="85"/>
      <c r="K48" s="86" t="b">
        <v>0</v>
      </c>
      <c r="L48" s="87">
        <f>IF(K48=FALSE,0,+$F48)</f>
        <v>0</v>
      </c>
      <c r="M48" s="87">
        <f>IF(K48=FALSE,0,(+E48*F48)/$E$20)</f>
        <v>0</v>
      </c>
      <c r="N48" s="87">
        <f>IF(K48=FALSE,0,+F48-G48)</f>
        <v>0</v>
      </c>
      <c r="O48" s="88"/>
      <c r="P48" s="88"/>
      <c r="Q48" s="88"/>
      <c r="R48" s="88"/>
    </row>
    <row r="49" spans="1:18" s="89" customFormat="1" ht="12.75" customHeight="1">
      <c r="A49" s="90"/>
      <c r="B49" s="81"/>
      <c r="C49" s="110" t="s">
        <v>79</v>
      </c>
      <c r="D49" s="83"/>
      <c r="E49" s="98">
        <v>-9</v>
      </c>
      <c r="F49" s="97">
        <v>353</v>
      </c>
      <c r="G49" s="97">
        <f>E49*F49/$E$20</f>
        <v>-22.0625</v>
      </c>
      <c r="H49" s="97">
        <f>F49-G49</f>
        <v>375.0625</v>
      </c>
      <c r="I49" s="84"/>
      <c r="J49" s="85"/>
      <c r="K49" s="86" t="b">
        <v>0</v>
      </c>
      <c r="L49" s="87">
        <f>IF(K49=FALSE,0,+$F49)</f>
        <v>0</v>
      </c>
      <c r="M49" s="87">
        <f>IF(K49=FALSE,0,(+E49*F49)/$E$20)</f>
        <v>0</v>
      </c>
      <c r="N49" s="87">
        <f>IF(K49=FALSE,0,+F49-G49)</f>
        <v>0</v>
      </c>
      <c r="O49" s="88"/>
      <c r="P49" s="88"/>
      <c r="Q49" s="88"/>
      <c r="R49" s="88"/>
    </row>
    <row r="50" spans="1:18" s="89" customFormat="1" ht="12.75" customHeight="1" thickBot="1">
      <c r="A50" s="90"/>
      <c r="B50" s="81"/>
      <c r="C50" s="82" t="s">
        <v>70</v>
      </c>
      <c r="D50" s="83"/>
      <c r="E50" s="98">
        <v>156</v>
      </c>
      <c r="F50" s="97">
        <v>774</v>
      </c>
      <c r="G50" s="97">
        <f>E50*F50/$E$20</f>
        <v>838.5</v>
      </c>
      <c r="H50" s="97">
        <f>F50-G50</f>
        <v>-64.5</v>
      </c>
      <c r="I50" s="84"/>
      <c r="J50" s="85"/>
      <c r="K50" s="86" t="b">
        <v>0</v>
      </c>
      <c r="L50" s="87">
        <f>IF(K50=FALSE,0,+$F50)</f>
        <v>0</v>
      </c>
      <c r="M50" s="87">
        <f>IF(K50=FALSE,0,(+E50*F50)/$E$20)</f>
        <v>0</v>
      </c>
      <c r="N50" s="87">
        <f>IF(K50=FALSE,0,+F50-G50)</f>
        <v>0</v>
      </c>
      <c r="O50" s="88"/>
      <c r="P50" s="88"/>
      <c r="Q50" s="88"/>
      <c r="R50" s="88"/>
    </row>
    <row r="51" spans="1:18" ht="12.75" customHeight="1" thickTop="1">
      <c r="A51" s="7"/>
      <c r="B51" s="8"/>
      <c r="C51" s="74"/>
      <c r="D51" s="73" t="s">
        <v>15</v>
      </c>
      <c r="E51" s="107">
        <f>G51*$E$20/F51</f>
        <v>96.1251466087285</v>
      </c>
      <c r="F51" s="108">
        <f>L51</f>
        <v>52930</v>
      </c>
      <c r="G51" s="108">
        <f>M51</f>
        <v>35332.66673611111</v>
      </c>
      <c r="H51" s="108">
        <f>N51</f>
        <v>17597.33326388889</v>
      </c>
      <c r="I51" s="10"/>
      <c r="J51" s="4"/>
      <c r="K51" s="62" t="b">
        <v>1</v>
      </c>
      <c r="L51" s="26">
        <f>F29+SUM(L32:L50)</f>
        <v>52930</v>
      </c>
      <c r="M51" s="26">
        <f>G29+SUM(M32:M50)</f>
        <v>35332.66673611111</v>
      </c>
      <c r="N51" s="26">
        <f>H29+SUM(N32:N50)</f>
        <v>17597.33326388889</v>
      </c>
      <c r="O51" s="13"/>
      <c r="P51" s="13"/>
      <c r="Q51" s="13"/>
      <c r="R51" s="13"/>
    </row>
    <row r="52" spans="1:18" ht="12.75" customHeight="1">
      <c r="A52" s="7"/>
      <c r="B52" s="8"/>
      <c r="C52" s="104"/>
      <c r="D52" s="104"/>
      <c r="E52" s="105"/>
      <c r="F52" s="106"/>
      <c r="G52" s="106"/>
      <c r="H52" s="106"/>
      <c r="I52" s="10"/>
      <c r="J52" s="4"/>
      <c r="K52" s="62"/>
      <c r="L52" s="71"/>
      <c r="M52" s="71"/>
      <c r="N52" s="71"/>
      <c r="O52" s="13"/>
      <c r="P52" s="13"/>
      <c r="Q52" s="13"/>
      <c r="R52" s="13"/>
    </row>
    <row r="53" spans="1:18" ht="12.75" customHeight="1">
      <c r="A53" s="7"/>
      <c r="B53" s="8"/>
      <c r="C53" s="112" t="s">
        <v>54</v>
      </c>
      <c r="D53" s="113"/>
      <c r="E53" s="113"/>
      <c r="F53" s="113"/>
      <c r="G53" s="113"/>
      <c r="H53" s="114"/>
      <c r="I53" s="10"/>
      <c r="J53" s="4"/>
      <c r="K53" s="62"/>
      <c r="L53" s="41"/>
      <c r="M53" s="41"/>
      <c r="N53" s="41"/>
      <c r="O53" s="13"/>
      <c r="P53" s="13"/>
      <c r="Q53" s="13"/>
      <c r="R53" s="13"/>
    </row>
    <row r="54" spans="1:18" s="89" customFormat="1" ht="12.75" customHeight="1">
      <c r="A54" s="90"/>
      <c r="B54" s="81"/>
      <c r="C54" s="82" t="s">
        <v>16</v>
      </c>
      <c r="D54" s="83" t="s">
        <v>71</v>
      </c>
      <c r="E54" s="111">
        <v>-45</v>
      </c>
      <c r="F54" s="96">
        <v>394</v>
      </c>
      <c r="G54" s="97">
        <f aca="true" t="shared" si="5" ref="G54:G59">E54*F54/$E$20</f>
        <v>-123.125</v>
      </c>
      <c r="H54" s="97">
        <f aca="true" t="shared" si="6" ref="H54:H59">F54-G54</f>
        <v>517.125</v>
      </c>
      <c r="I54" s="84"/>
      <c r="J54" s="85"/>
      <c r="K54" s="86" t="b">
        <v>0</v>
      </c>
      <c r="L54" s="87">
        <f aca="true" t="shared" si="7" ref="L54:L59">IF(K54=FALSE,0,+$F54)</f>
        <v>0</v>
      </c>
      <c r="M54" s="87">
        <f aca="true" t="shared" si="8" ref="M54:M59">IF(K54=FALSE,0,(+E54*F54)/$E$20)</f>
        <v>0</v>
      </c>
      <c r="N54" s="87">
        <f aca="true" t="shared" si="9" ref="N54:N59">IF(K54=FALSE,0,+F54-G54)</f>
        <v>0</v>
      </c>
      <c r="O54" s="88"/>
      <c r="P54" s="88"/>
      <c r="Q54" s="88"/>
      <c r="R54" s="88"/>
    </row>
    <row r="55" spans="1:18" s="89" customFormat="1" ht="12.75" customHeight="1">
      <c r="A55" s="90"/>
      <c r="B55" s="81"/>
      <c r="C55" s="82" t="s">
        <v>61</v>
      </c>
      <c r="D55" s="83" t="s">
        <v>58</v>
      </c>
      <c r="E55" s="111">
        <v>-24</v>
      </c>
      <c r="F55" s="97">
        <v>-383</v>
      </c>
      <c r="G55" s="97">
        <f t="shared" si="5"/>
        <v>63.833333333333336</v>
      </c>
      <c r="H55" s="97">
        <f t="shared" si="6"/>
        <v>-446.8333333333333</v>
      </c>
      <c r="I55" s="84"/>
      <c r="J55" s="85"/>
      <c r="K55" s="86" t="b">
        <v>0</v>
      </c>
      <c r="L55" s="87">
        <f t="shared" si="7"/>
        <v>0</v>
      </c>
      <c r="M55" s="87">
        <f t="shared" si="8"/>
        <v>0</v>
      </c>
      <c r="N55" s="87">
        <f t="shared" si="9"/>
        <v>0</v>
      </c>
      <c r="O55" s="88"/>
      <c r="P55" s="88"/>
      <c r="Q55" s="88"/>
      <c r="R55" s="88"/>
    </row>
    <row r="56" spans="1:18" s="89" customFormat="1" ht="12.75" customHeight="1">
      <c r="A56" s="90"/>
      <c r="B56" s="81"/>
      <c r="C56" s="82" t="s">
        <v>61</v>
      </c>
      <c r="D56" s="83" t="s">
        <v>59</v>
      </c>
      <c r="E56" s="111">
        <v>-48</v>
      </c>
      <c r="F56" s="97">
        <v>-394</v>
      </c>
      <c r="G56" s="97">
        <f t="shared" si="5"/>
        <v>131.33333333333334</v>
      </c>
      <c r="H56" s="97">
        <f t="shared" si="6"/>
        <v>-525.3333333333334</v>
      </c>
      <c r="I56" s="84"/>
      <c r="J56" s="85"/>
      <c r="K56" s="86" t="b">
        <v>0</v>
      </c>
      <c r="L56" s="87">
        <f t="shared" si="7"/>
        <v>0</v>
      </c>
      <c r="M56" s="87">
        <f t="shared" si="8"/>
        <v>0</v>
      </c>
      <c r="N56" s="87">
        <f t="shared" si="9"/>
        <v>0</v>
      </c>
      <c r="O56" s="88"/>
      <c r="P56" s="88"/>
      <c r="Q56" s="88"/>
      <c r="R56" s="88"/>
    </row>
    <row r="57" spans="1:18" s="89" customFormat="1" ht="12.75" customHeight="1">
      <c r="A57" s="90"/>
      <c r="B57" s="81"/>
      <c r="C57" s="82" t="s">
        <v>57</v>
      </c>
      <c r="D57" s="83" t="s">
        <v>60</v>
      </c>
      <c r="E57" s="111">
        <v>-24</v>
      </c>
      <c r="F57" s="97">
        <v>11</v>
      </c>
      <c r="G57" s="97">
        <f t="shared" si="5"/>
        <v>-1.8333333333333333</v>
      </c>
      <c r="H57" s="97">
        <f t="shared" si="6"/>
        <v>12.833333333333334</v>
      </c>
      <c r="I57" s="84"/>
      <c r="J57" s="85"/>
      <c r="K57" s="86" t="b">
        <v>0</v>
      </c>
      <c r="L57" s="87">
        <f t="shared" si="7"/>
        <v>0</v>
      </c>
      <c r="M57" s="87">
        <f t="shared" si="8"/>
        <v>0</v>
      </c>
      <c r="N57" s="87">
        <f t="shared" si="9"/>
        <v>0</v>
      </c>
      <c r="O57" s="88"/>
      <c r="P57" s="88"/>
      <c r="Q57" s="88"/>
      <c r="R57" s="88"/>
    </row>
    <row r="58" spans="1:18" s="89" customFormat="1" ht="12.75" customHeight="1">
      <c r="A58" s="90"/>
      <c r="B58" s="81"/>
      <c r="C58" s="82" t="s">
        <v>57</v>
      </c>
      <c r="D58" s="83" t="s">
        <v>77</v>
      </c>
      <c r="E58" s="111">
        <v>69</v>
      </c>
      <c r="F58" s="97">
        <v>-190</v>
      </c>
      <c r="G58" s="97">
        <f t="shared" si="5"/>
        <v>-91.04166666666667</v>
      </c>
      <c r="H58" s="97">
        <f t="shared" si="6"/>
        <v>-98.95833333333333</v>
      </c>
      <c r="I58" s="84"/>
      <c r="J58" s="85"/>
      <c r="K58" s="86" t="b">
        <v>0</v>
      </c>
      <c r="L58" s="87">
        <f t="shared" si="7"/>
        <v>0</v>
      </c>
      <c r="M58" s="87">
        <f t="shared" si="8"/>
        <v>0</v>
      </c>
      <c r="N58" s="87">
        <f t="shared" si="9"/>
        <v>0</v>
      </c>
      <c r="O58" s="88"/>
      <c r="P58" s="88"/>
      <c r="Q58" s="88"/>
      <c r="R58" s="88"/>
    </row>
    <row r="59" spans="1:18" s="89" customFormat="1" ht="12.75" customHeight="1" thickBot="1">
      <c r="A59" s="80"/>
      <c r="B59" s="81"/>
      <c r="C59" s="82" t="s">
        <v>57</v>
      </c>
      <c r="D59" s="83" t="s">
        <v>62</v>
      </c>
      <c r="E59" s="95">
        <v>72</v>
      </c>
      <c r="F59" s="97">
        <v>-140</v>
      </c>
      <c r="G59" s="97">
        <f t="shared" si="5"/>
        <v>-70</v>
      </c>
      <c r="H59" s="97">
        <f t="shared" si="6"/>
        <v>-70</v>
      </c>
      <c r="I59" s="84"/>
      <c r="J59" s="85"/>
      <c r="K59" s="86" t="b">
        <v>0</v>
      </c>
      <c r="L59" s="87">
        <f t="shared" si="7"/>
        <v>0</v>
      </c>
      <c r="M59" s="87">
        <f t="shared" si="8"/>
        <v>0</v>
      </c>
      <c r="N59" s="87">
        <f t="shared" si="9"/>
        <v>0</v>
      </c>
      <c r="O59" s="88"/>
      <c r="P59" s="88"/>
      <c r="Q59" s="88"/>
      <c r="R59" s="88"/>
    </row>
    <row r="60" spans="1:18" ht="12.75" customHeight="1" thickTop="1">
      <c r="A60" s="7"/>
      <c r="B60" s="8"/>
      <c r="C60" s="74"/>
      <c r="D60" s="73" t="s">
        <v>17</v>
      </c>
      <c r="E60" s="99">
        <f>G60*$E$20/F60</f>
        <v>96.1251466087285</v>
      </c>
      <c r="F60" s="100">
        <f>L60</f>
        <v>52930</v>
      </c>
      <c r="G60" s="100">
        <f>M60</f>
        <v>35332.66673611111</v>
      </c>
      <c r="H60" s="100">
        <f>N60</f>
        <v>17597.33326388889</v>
      </c>
      <c r="I60" s="10"/>
      <c r="J60" s="4"/>
      <c r="K60" s="62"/>
      <c r="L60" s="26">
        <f>L51+SUM(L54:L59)</f>
        <v>52930</v>
      </c>
      <c r="M60" s="26">
        <f>M51+SUM(M54:M59)</f>
        <v>35332.66673611111</v>
      </c>
      <c r="N60" s="26">
        <f>N51+SUM(N54:N59)</f>
        <v>17597.33326388889</v>
      </c>
      <c r="O60" s="13"/>
      <c r="P60" s="13"/>
      <c r="Q60" s="13"/>
      <c r="R60" s="13"/>
    </row>
    <row r="61" spans="1:18" ht="12.75" customHeight="1">
      <c r="A61" s="16"/>
      <c r="B61" s="8"/>
      <c r="C61" s="8"/>
      <c r="D61" s="9"/>
      <c r="E61" s="27"/>
      <c r="F61" s="28"/>
      <c r="G61" s="28"/>
      <c r="H61" s="28"/>
      <c r="I61" s="10"/>
      <c r="J61" s="4"/>
      <c r="K61" s="13"/>
      <c r="L61" s="13"/>
      <c r="M61" s="13"/>
      <c r="N61" s="13"/>
      <c r="O61" s="13"/>
      <c r="P61" s="13"/>
      <c r="Q61" s="13"/>
      <c r="R61" s="13"/>
    </row>
    <row r="62" spans="1:18" ht="12.75" customHeight="1">
      <c r="A62" s="16"/>
      <c r="B62" s="29" t="s">
        <v>18</v>
      </c>
      <c r="C62" s="29"/>
      <c r="D62" s="9"/>
      <c r="E62" s="9"/>
      <c r="F62" s="9"/>
      <c r="G62" s="9"/>
      <c r="H62" s="9"/>
      <c r="I62" s="10"/>
      <c r="J62" s="4"/>
      <c r="K62" s="13"/>
      <c r="L62" s="13"/>
      <c r="M62" s="13"/>
      <c r="N62" s="13"/>
      <c r="O62" s="13"/>
      <c r="P62" s="13"/>
      <c r="Q62" s="13"/>
      <c r="R62" s="13"/>
    </row>
    <row r="63" spans="1:18" ht="12.75" customHeight="1">
      <c r="A63" s="16"/>
      <c r="B63" s="29"/>
      <c r="C63" s="29"/>
      <c r="D63" s="75"/>
      <c r="E63" s="76"/>
      <c r="F63" s="77"/>
      <c r="G63" s="76"/>
      <c r="H63" s="9"/>
      <c r="I63" s="10"/>
      <c r="J63" s="4"/>
      <c r="K63" s="13"/>
      <c r="L63" s="13"/>
      <c r="M63" s="13"/>
      <c r="N63" s="13"/>
      <c r="O63" s="13"/>
      <c r="P63" s="13"/>
      <c r="Q63" s="13"/>
      <c r="R63" s="13"/>
    </row>
    <row r="64" spans="1:18" ht="12.75" customHeight="1">
      <c r="A64" s="30"/>
      <c r="B64" s="31"/>
      <c r="C64" s="31"/>
      <c r="D64" s="32" t="str">
        <f>VLOOKUP(N71,P67:Q82,2)</f>
        <v>NOTE: All loads are within allowable axle load values.</v>
      </c>
      <c r="E64" s="33"/>
      <c r="F64" s="33"/>
      <c r="G64" s="33"/>
      <c r="H64" s="33"/>
      <c r="I64" s="34"/>
      <c r="J64" s="4"/>
      <c r="K64" s="13"/>
      <c r="L64" s="13"/>
      <c r="M64" s="13"/>
      <c r="N64" s="35"/>
      <c r="O64" s="13"/>
      <c r="P64" s="13"/>
      <c r="Q64" s="13"/>
      <c r="R64" s="13"/>
    </row>
    <row r="65" spans="1:18" ht="12.75" customHeight="1">
      <c r="A65" s="4"/>
      <c r="B65" s="5"/>
      <c r="C65" s="5"/>
      <c r="D65" s="49"/>
      <c r="E65" s="4"/>
      <c r="F65" s="4"/>
      <c r="G65" s="4"/>
      <c r="H65" s="4"/>
      <c r="I65" s="4"/>
      <c r="J65" s="4"/>
      <c r="K65" s="13"/>
      <c r="L65" s="13"/>
      <c r="M65" s="13"/>
      <c r="N65" s="35"/>
      <c r="O65" s="13"/>
      <c r="P65" s="13"/>
      <c r="Q65" s="13"/>
      <c r="R65" s="13"/>
    </row>
    <row r="66" spans="1:18" ht="12.75" customHeight="1">
      <c r="A66" s="13"/>
      <c r="B66" s="25"/>
      <c r="C66" s="25"/>
      <c r="D66" s="13"/>
      <c r="E66" s="13"/>
      <c r="F66" s="13"/>
      <c r="G66" s="13"/>
      <c r="H66" s="13"/>
      <c r="I66" s="13"/>
      <c r="J66" s="13"/>
      <c r="K66" s="68"/>
      <c r="L66" s="36" t="s">
        <v>19</v>
      </c>
      <c r="M66" s="13"/>
      <c r="N66" s="13"/>
      <c r="O66" s="13"/>
      <c r="P66" s="36" t="s">
        <v>20</v>
      </c>
      <c r="Q66" s="13"/>
      <c r="R66" s="13"/>
    </row>
    <row r="67" spans="1:18" ht="12.75" customHeight="1">
      <c r="A67" s="13"/>
      <c r="B67" s="25"/>
      <c r="C67" s="25"/>
      <c r="D67"/>
      <c r="E67"/>
      <c r="F67"/>
      <c r="G67"/>
      <c r="H67" s="13"/>
      <c r="I67" s="13"/>
      <c r="J67" s="13"/>
      <c r="K67" s="13"/>
      <c r="L67" s="13"/>
      <c r="M67" s="37" t="s">
        <v>2</v>
      </c>
      <c r="N67" s="37" t="s">
        <v>3</v>
      </c>
      <c r="O67" s="13"/>
      <c r="P67" s="38">
        <v>0</v>
      </c>
      <c r="Q67" s="36" t="s">
        <v>21</v>
      </c>
      <c r="R67" s="13"/>
    </row>
    <row r="68" spans="1:19" ht="12.75" customHeight="1">
      <c r="A68" s="13"/>
      <c r="B68" s="25"/>
      <c r="C68" s="25"/>
      <c r="D68" s="13"/>
      <c r="E68" s="13"/>
      <c r="F68" s="13"/>
      <c r="G68" s="13"/>
      <c r="H68" s="13"/>
      <c r="I68" s="13"/>
      <c r="J68" s="13"/>
      <c r="K68" s="13"/>
      <c r="L68" s="39" t="s">
        <v>22</v>
      </c>
      <c r="M68" s="40">
        <f>IF(OR(G60&gt;G16,G60&gt;G17),1,0)</f>
        <v>0</v>
      </c>
      <c r="N68" s="40">
        <f>IF(OR(H60&gt;H16,H60&gt;H17),2,0)</f>
        <v>0</v>
      </c>
      <c r="O68" s="13"/>
      <c r="P68" s="38">
        <v>1</v>
      </c>
      <c r="Q68" s="36" t="s">
        <v>23</v>
      </c>
      <c r="R68" s="35"/>
      <c r="S68" s="65"/>
    </row>
    <row r="69" spans="1:19" ht="12.75" customHeight="1">
      <c r="A69" s="13"/>
      <c r="B69" s="25"/>
      <c r="C69" s="25"/>
      <c r="D69" s="36"/>
      <c r="E69" s="13"/>
      <c r="F69" s="13"/>
      <c r="G69" s="13"/>
      <c r="H69" s="13"/>
      <c r="I69" s="13"/>
      <c r="J69" s="13"/>
      <c r="K69" s="13"/>
      <c r="L69" s="39" t="s">
        <v>24</v>
      </c>
      <c r="M69" s="40">
        <f>IF(F60&gt;$E$21,4,0)</f>
        <v>0</v>
      </c>
      <c r="N69" s="41"/>
      <c r="O69" s="13"/>
      <c r="P69" s="38">
        <v>2</v>
      </c>
      <c r="Q69" s="36" t="s">
        <v>25</v>
      </c>
      <c r="R69" s="35"/>
      <c r="S69" s="65"/>
    </row>
    <row r="70" spans="1:19" ht="12.75" customHeight="1">
      <c r="A70" s="13"/>
      <c r="B70" s="25"/>
      <c r="C70" s="25"/>
      <c r="D70" s="36"/>
      <c r="E70" s="13"/>
      <c r="F70" s="13"/>
      <c r="G70" s="13"/>
      <c r="H70" s="13"/>
      <c r="I70" s="13"/>
      <c r="J70" s="13"/>
      <c r="K70" s="13"/>
      <c r="L70" s="13"/>
      <c r="M70" s="41"/>
      <c r="N70" s="41"/>
      <c r="O70" s="13"/>
      <c r="P70" s="38">
        <v>3</v>
      </c>
      <c r="Q70" s="36" t="s">
        <v>26</v>
      </c>
      <c r="R70" s="35"/>
      <c r="S70" s="65"/>
    </row>
    <row r="71" spans="1:19" ht="12.75" customHeight="1">
      <c r="A71" s="13"/>
      <c r="B71" s="25"/>
      <c r="C71" s="25"/>
      <c r="D71" s="13"/>
      <c r="E71" s="13"/>
      <c r="F71" s="13"/>
      <c r="G71" s="13"/>
      <c r="H71" s="13"/>
      <c r="I71" s="13"/>
      <c r="J71" s="13"/>
      <c r="K71" s="13"/>
      <c r="L71" s="39" t="s">
        <v>27</v>
      </c>
      <c r="M71" s="40"/>
      <c r="N71" s="40">
        <f>M68+M69+N68</f>
        <v>0</v>
      </c>
      <c r="O71" s="13"/>
      <c r="P71" s="38">
        <v>4</v>
      </c>
      <c r="Q71" s="36" t="s">
        <v>28</v>
      </c>
      <c r="R71" s="35"/>
      <c r="S71" s="65"/>
    </row>
    <row r="72" spans="1:19" ht="12.75" customHeight="1">
      <c r="A72" s="13"/>
      <c r="B72" s="25"/>
      <c r="C72" s="25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38">
        <v>5</v>
      </c>
      <c r="Q72" s="36" t="s">
        <v>29</v>
      </c>
      <c r="R72" s="35"/>
      <c r="S72" s="65"/>
    </row>
    <row r="73" spans="1:19" ht="12.75" customHeight="1">
      <c r="A73" s="13"/>
      <c r="B73" s="25"/>
      <c r="C73" s="25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38">
        <v>6</v>
      </c>
      <c r="Q73" s="36" t="s">
        <v>30</v>
      </c>
      <c r="R73" s="35"/>
      <c r="S73" s="65"/>
    </row>
    <row r="74" spans="1:19" ht="12.75" customHeight="1">
      <c r="A74" s="13"/>
      <c r="B74" s="25"/>
      <c r="C74" s="25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38">
        <v>7</v>
      </c>
      <c r="Q74" s="36" t="s">
        <v>31</v>
      </c>
      <c r="R74" s="35"/>
      <c r="S74" s="65"/>
    </row>
    <row r="75" spans="1:18" ht="12.75" customHeight="1">
      <c r="A75" s="13"/>
      <c r="B75" s="25"/>
      <c r="C75" s="25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38"/>
      <c r="Q75" s="13"/>
      <c r="R75" s="13"/>
    </row>
    <row r="76" ht="12.75" customHeight="1">
      <c r="P76" s="6"/>
    </row>
    <row r="77" ht="12.75" customHeight="1">
      <c r="P77" s="6"/>
    </row>
    <row r="78" ht="12.75" customHeight="1">
      <c r="P78" s="6"/>
    </row>
    <row r="79" ht="12.75" customHeight="1">
      <c r="P79" s="6"/>
    </row>
    <row r="80" ht="12.75" customHeight="1">
      <c r="P80" s="6"/>
    </row>
    <row r="81" ht="12.75" customHeight="1">
      <c r="P81" s="6"/>
    </row>
    <row r="82" ht="12.75" customHeight="1">
      <c r="P82" s="6"/>
    </row>
  </sheetData>
  <mergeCells count="5">
    <mergeCell ref="C31:H31"/>
    <mergeCell ref="C53:H53"/>
    <mergeCell ref="C36:H36"/>
    <mergeCell ref="C40:H40"/>
    <mergeCell ref="C47:H47"/>
  </mergeCells>
  <printOptions/>
  <pageMargins left="0.75" right="0.75" top="1" bottom="1" header="0.5" footer="0.5"/>
  <pageSetup fitToHeight="1" fitToWidth="1" horizontalDpi="600" verticalDpi="600" orientation="portrait" scale="8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RT540E Tier III Weight Calc File (XLS) </dc:title>
  <dc:subject>RT9100 Proposal</dc:subject>
  <dc:creator>Kurt Richter</dc:creator>
  <cp:keywords/>
  <dc:description/>
  <cp:lastModifiedBy>bd08083</cp:lastModifiedBy>
  <cp:lastPrinted>2006-01-30T14:59:24Z</cp:lastPrinted>
  <dcterms:created xsi:type="dcterms:W3CDTF">1997-11-26T00:49:48Z</dcterms:created>
  <dcterms:modified xsi:type="dcterms:W3CDTF">2007-01-19T15:12:17Z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cti">
    <vt:lpwstr>1</vt:lpwstr>
  </property>
  <property fmtid="{D5CDD505-2E9C-101B-9397-08002B2CF9AE}" pid="4" name="Sortord">
    <vt:lpwstr>3.00000000000000</vt:lpwstr>
  </property>
  <property fmtid="{D5CDD505-2E9C-101B-9397-08002B2CF9AE}" pid="5" name="ContentTy">
    <vt:lpwstr>Document</vt:lpwstr>
  </property>
  <property fmtid="{D5CDD505-2E9C-101B-9397-08002B2CF9AE}" pid="6" name="Produ">
    <vt:lpwstr>;#Rough Terrain;#</vt:lpwstr>
  </property>
</Properties>
</file>