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0" windowWidth="4836" windowHeight="5736" tabRatio="778" activeTab="0"/>
  </bookViews>
  <sheets>
    <sheet name="Weight Record" sheetId="1" r:id="rId1"/>
  </sheets>
  <definedNames>
    <definedName name="_xlnm.Print_Area" localSheetId="0">'Weight Record'!$A$1:$I$64</definedName>
  </definedNames>
  <calcPr fullCalcOnLoad="1"/>
</workbook>
</file>

<file path=xl/sharedStrings.xml><?xml version="1.0" encoding="utf-8"?>
<sst xmlns="http://schemas.openxmlformats.org/spreadsheetml/2006/main" count="102" uniqueCount="85">
  <si>
    <t>Page 1 of 1</t>
  </si>
  <si>
    <t>TYPICAL UNIT equipped with:</t>
  </si>
  <si>
    <t>WEIGHT &amp; CG PROGRAM</t>
  </si>
  <si>
    <t>4-Section boom (35 - 110 ft)</t>
  </si>
  <si>
    <t>Clark T28000 Transmission</t>
  </si>
  <si>
    <t>29.5 x 25 Bias 28-Ply Tires</t>
  </si>
  <si>
    <t>Full fuel and hydr. oil</t>
  </si>
  <si>
    <t>FRONT</t>
  </si>
  <si>
    <t>REAR</t>
  </si>
  <si>
    <t>Note:  CG is from Rear Axle.</t>
  </si>
  <si>
    <t xml:space="preserve">Tire &amp; Wheel Allowable (lb)  </t>
  </si>
  <si>
    <t xml:space="preserve">Axle Allowable (lb) </t>
  </si>
  <si>
    <t>CL Rot to Boom Pivot</t>
  </si>
  <si>
    <t>CL Rotation to Rear Axle</t>
  </si>
  <si>
    <t>Wheelbase:</t>
  </si>
  <si>
    <t xml:space="preserve">Target Gross Vehicle Weight (lb)   </t>
  </si>
  <si>
    <t>GVW FRONT</t>
  </si>
  <si>
    <t>GVW REAR</t>
  </si>
  <si>
    <t>AXLES</t>
  </si>
  <si>
    <t>WEIGHT</t>
  </si>
  <si>
    <t>CG  (in)</t>
  </si>
  <si>
    <t>WGT  (lb)</t>
  </si>
  <si>
    <t>(lb)</t>
  </si>
  <si>
    <t>USED</t>
  </si>
  <si>
    <t xml:space="preserve"> </t>
  </si>
  <si>
    <t>Standard Carrier Assy (4x4) w/ O/R beams + All Fluid</t>
  </si>
  <si>
    <t>Pin-on Counterweight Instl (includes brackets)</t>
  </si>
  <si>
    <t xml:space="preserve">Boom Assy w/LMI, 2/3 Nose Sheaves, Upper Cyl&amp;Pivot pin </t>
  </si>
  <si>
    <t>RT700E Lift Cylinder &amp; lower shaft</t>
  </si>
  <si>
    <t xml:space="preserve">BASIC UNIT    </t>
  </si>
  <si>
    <t xml:space="preserve">33 - 56 ft Bi-fold Boom Extension </t>
  </si>
  <si>
    <t xml:space="preserve">33 ft Fixed Boom Extension </t>
  </si>
  <si>
    <t>Boom Extension Carrier Brackets (Bolt-On)</t>
  </si>
  <si>
    <t>7.5mt Ton Headache Ball (Swivel) - tied to O/R box</t>
  </si>
  <si>
    <t>50 Ton (3 Sheave) Hookblock - stowed in trough</t>
  </si>
  <si>
    <t>50 Ton (4 Sheave) Hookblock - stowed in trough</t>
  </si>
  <si>
    <t>60 Ton (5 Sheave) Hookblock - stowed in trough</t>
  </si>
  <si>
    <t>Aux. Boom Nose, installed</t>
  </si>
  <si>
    <t>Rear Mounted Pintle Hook</t>
  </si>
  <si>
    <t>Substitute 29.5R25 tires</t>
  </si>
  <si>
    <t>7.5mt Ton Headache Ball (Non-Swivel) -tied to O/R box</t>
  </si>
  <si>
    <t>ADD: Two over Four Boom Nose Sheaves</t>
  </si>
  <si>
    <t>ADD: Two over Five Boom Nose Sheaves</t>
  </si>
  <si>
    <t>Driver</t>
  </si>
  <si>
    <t xml:space="preserve">BASIC UNIT w/ above selections    </t>
  </si>
  <si>
    <t>ADD:</t>
  </si>
  <si>
    <t xml:space="preserve">Air Conditioning </t>
  </si>
  <si>
    <t>Full Decking Option</t>
  </si>
  <si>
    <t>HO30G-26 Main Hoist</t>
  </si>
  <si>
    <t>20' Boom Ext. Insert w/LMI (pinned to boom nose)</t>
  </si>
  <si>
    <t>COMPLETE UNIT w/ above selections</t>
  </si>
  <si>
    <t>Only checked items are included in totals</t>
  </si>
  <si>
    <t>ERROR CODE</t>
  </si>
  <si>
    <t>ERROR STATEMENTS:</t>
  </si>
  <si>
    <t>NOTE: All loads are within allowable axle load values.</t>
  </si>
  <si>
    <t>TIRE/WHEEL</t>
  </si>
  <si>
    <t>WARNING: Front axle GVW exceeds allowable values.</t>
  </si>
  <si>
    <t>TOTAL GVW</t>
  </si>
  <si>
    <t>WARNING: Rear axle GVW exceeds allowable values.</t>
  </si>
  <si>
    <t>WARNING: Front &amp; Rear axle GVW's exceed allowable values.</t>
  </si>
  <si>
    <t>TOTAL ERROR CODE:</t>
  </si>
  <si>
    <t>WARNING: Total GVW exceeds target value.</t>
  </si>
  <si>
    <t>WARNING: Total GVW &amp; Front axle GVW exceed target &amp; allowable values.</t>
  </si>
  <si>
    <t>WARNING: Total GVW &amp; Rear axle GVW exceed target &amp; allowable values.</t>
  </si>
  <si>
    <t>WARNING: Total GVW &amp; Front &amp; Rear axle GVWs exceed target &amp; allowable values.</t>
  </si>
  <si>
    <t>A6-829-102286</t>
  </si>
  <si>
    <t>RT700E Carrier and S/S</t>
  </si>
  <si>
    <t>Aux Hoist Cable 550 ft. (additional 50 ft.)</t>
  </si>
  <si>
    <t>Main Hoist Cable 550 ft. (additional 50 ft.)</t>
  </si>
  <si>
    <t>Main Hoist Cable 650 ft. (additional 150 ft.)</t>
  </si>
  <si>
    <t>Aux Hoist cable (500 ft.)</t>
  </si>
  <si>
    <t>Sound pkg. for CE - Carrier &amp; S/S - main hoist</t>
  </si>
  <si>
    <t>Sound pkg. for CE - Carrier &amp; S/S - main and aux. hoist</t>
  </si>
  <si>
    <t>Removable Counterweight System</t>
  </si>
  <si>
    <t>Braden Main hoist w/ 500 ft of 3/4" cable</t>
  </si>
  <si>
    <t>S/S w/cab+main hoist+500' cable &amp; either IPO or aux. hoist w/rope</t>
  </si>
  <si>
    <t xml:space="preserve">REM:  </t>
  </si>
  <si>
    <t>Aux Hoist less Cable (Braden)</t>
  </si>
  <si>
    <t>REM:</t>
  </si>
  <si>
    <t>Axle Tech Drive/Steer axles</t>
  </si>
  <si>
    <t xml:space="preserve">REV: </t>
  </si>
  <si>
    <t>Removable cwt system - cwt only</t>
  </si>
  <si>
    <t>Revision: F</t>
  </si>
  <si>
    <t>Cummins QSB240 Tier 3 Engine</t>
  </si>
  <si>
    <t>Updated By:  J. Gates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</si>
</sst>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;;;"/>
    <numFmt numFmtId="168" formatCode="mm/dd/yy;@"/>
    <numFmt numFmtId="169" formatCode="[$-409]dddd\,\ mmmm\ dd\,\ yyyy"/>
    <numFmt numFmtId="170" formatCode="[$-409]h:mm:ss\ AM/PM"/>
    <numFmt numFmtId="171" formatCode="[$-409]d\-mmm\-yy;@"/>
  </numFmts>
  <fonts count="12">
    <font>
      <sz val="12"/>
      <name val="HP-UNVR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HP-UNVRS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HP-UNVRS"/>
      <family val="0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8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12">
    <xf numFmtId="165" fontId="0" fillId="0" borderId="0" xfId="0" applyAlignment="1">
      <alignment/>
    </xf>
    <xf numFmtId="165" fontId="4" fillId="2" borderId="0" xfId="0" applyFont="1" applyFill="1" applyAlignment="1">
      <alignment/>
    </xf>
    <xf numFmtId="165" fontId="4" fillId="2" borderId="0" xfId="0" applyFont="1" applyFill="1" applyAlignment="1">
      <alignment horizontal="center"/>
    </xf>
    <xf numFmtId="165" fontId="4" fillId="2" borderId="0" xfId="0" applyFont="1" applyFill="1" applyBorder="1" applyAlignment="1">
      <alignment vertical="top"/>
    </xf>
    <xf numFmtId="165" fontId="4" fillId="2" borderId="0" xfId="0" applyFont="1" applyFill="1" applyBorder="1" applyAlignment="1">
      <alignment/>
    </xf>
    <xf numFmtId="165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center"/>
    </xf>
    <xf numFmtId="165" fontId="4" fillId="0" borderId="0" xfId="0" applyFont="1" applyFill="1" applyBorder="1" applyAlignment="1">
      <alignment/>
    </xf>
    <xf numFmtId="165" fontId="4" fillId="0" borderId="2" xfId="0" applyFont="1" applyFill="1" applyBorder="1" applyAlignment="1">
      <alignment/>
    </xf>
    <xf numFmtId="165" fontId="4" fillId="0" borderId="3" xfId="0" applyFont="1" applyFill="1" applyBorder="1" applyAlignment="1">
      <alignment horizontal="left"/>
    </xf>
    <xf numFmtId="165" fontId="4" fillId="0" borderId="4" xfId="0" applyFont="1" applyFill="1" applyBorder="1" applyAlignment="1">
      <alignment/>
    </xf>
    <xf numFmtId="165" fontId="4" fillId="0" borderId="0" xfId="0" applyFont="1" applyFill="1" applyAlignment="1">
      <alignment/>
    </xf>
    <xf numFmtId="165" fontId="4" fillId="0" borderId="5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165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/>
      <protection/>
    </xf>
    <xf numFmtId="164" fontId="1" fillId="0" borderId="7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right"/>
    </xf>
    <xf numFmtId="166" fontId="4" fillId="0" borderId="8" xfId="0" applyNumberFormat="1" applyFont="1" applyFill="1" applyBorder="1" applyAlignment="1" applyProtection="1">
      <alignment horizontal="center"/>
      <protection/>
    </xf>
    <xf numFmtId="166" fontId="4" fillId="0" borderId="9" xfId="0" applyNumberFormat="1" applyFont="1" applyFill="1" applyBorder="1" applyAlignment="1" applyProtection="1">
      <alignment horizontal="center"/>
      <protection/>
    </xf>
    <xf numFmtId="166" fontId="4" fillId="0" borderId="10" xfId="0" applyNumberFormat="1" applyFont="1" applyFill="1" applyBorder="1" applyAlignment="1" applyProtection="1">
      <alignment/>
      <protection/>
    </xf>
    <xf numFmtId="166" fontId="4" fillId="0" borderId="11" xfId="0" applyNumberFormat="1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/>
      <protection/>
    </xf>
    <xf numFmtId="165" fontId="4" fillId="0" borderId="13" xfId="0" applyNumberFormat="1" applyFont="1" applyFill="1" applyBorder="1" applyAlignment="1" applyProtection="1">
      <alignment/>
      <protection/>
    </xf>
    <xf numFmtId="165" fontId="4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/>
      <protection/>
    </xf>
    <xf numFmtId="165" fontId="4" fillId="0" borderId="16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4" fillId="0" borderId="17" xfId="0" applyFont="1" applyFill="1" applyBorder="1" applyAlignment="1">
      <alignment/>
    </xf>
    <xf numFmtId="165" fontId="1" fillId="0" borderId="0" xfId="0" applyFont="1" applyFill="1" applyAlignment="1">
      <alignment/>
    </xf>
    <xf numFmtId="165" fontId="4" fillId="0" borderId="0" xfId="0" applyFont="1" applyFill="1" applyAlignment="1">
      <alignment horizontal="left"/>
    </xf>
    <xf numFmtId="165" fontId="4" fillId="0" borderId="18" xfId="0" applyFont="1" applyFill="1" applyBorder="1" applyAlignment="1">
      <alignment horizontal="right"/>
    </xf>
    <xf numFmtId="164" fontId="4" fillId="0" borderId="0" xfId="0" applyNumberFormat="1" applyFont="1" applyFill="1" applyAlignment="1" applyProtection="1">
      <alignment/>
      <protection/>
    </xf>
    <xf numFmtId="165" fontId="4" fillId="0" borderId="18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4" fillId="0" borderId="19" xfId="0" applyFont="1" applyFill="1" applyBorder="1" applyAlignment="1">
      <alignment/>
    </xf>
    <xf numFmtId="165" fontId="4" fillId="0" borderId="20" xfId="0" applyFont="1" applyFill="1" applyBorder="1" applyAlignment="1">
      <alignment horizontal="left"/>
    </xf>
    <xf numFmtId="165" fontId="4" fillId="0" borderId="20" xfId="0" applyFont="1" applyFill="1" applyBorder="1" applyAlignment="1">
      <alignment/>
    </xf>
    <xf numFmtId="165" fontId="4" fillId="0" borderId="21" xfId="0" applyFont="1" applyFill="1" applyBorder="1" applyAlignment="1">
      <alignment/>
    </xf>
    <xf numFmtId="165" fontId="4" fillId="0" borderId="22" xfId="0" applyFont="1" applyFill="1" applyBorder="1" applyAlignment="1">
      <alignment/>
    </xf>
    <xf numFmtId="165" fontId="4" fillId="0" borderId="0" xfId="0" applyFont="1" applyFill="1" applyBorder="1" applyAlignment="1">
      <alignment vertical="top"/>
    </xf>
    <xf numFmtId="167" fontId="1" fillId="2" borderId="0" xfId="0" applyNumberFormat="1" applyFont="1" applyFill="1" applyBorder="1" applyAlignment="1" applyProtection="1">
      <alignment/>
      <protection/>
    </xf>
    <xf numFmtId="165" fontId="4" fillId="0" borderId="23" xfId="0" applyFont="1" applyFill="1" applyBorder="1" applyAlignment="1">
      <alignment horizontal="left"/>
    </xf>
    <xf numFmtId="165" fontId="4" fillId="0" borderId="24" xfId="0" applyFont="1" applyFill="1" applyBorder="1" applyAlignment="1">
      <alignment vertical="top"/>
    </xf>
    <xf numFmtId="165" fontId="4" fillId="0" borderId="3" xfId="0" applyFont="1" applyFill="1" applyBorder="1" applyAlignment="1">
      <alignment/>
    </xf>
    <xf numFmtId="166" fontId="4" fillId="0" borderId="25" xfId="0" applyNumberFormat="1" applyFont="1" applyFill="1" applyBorder="1" applyAlignment="1" applyProtection="1">
      <alignment horizontal="center"/>
      <protection/>
    </xf>
    <xf numFmtId="166" fontId="4" fillId="0" borderId="26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Border="1" applyAlignment="1">
      <alignment horizontal="left"/>
    </xf>
    <xf numFmtId="165" fontId="4" fillId="0" borderId="17" xfId="0" applyFont="1" applyFill="1" applyBorder="1" applyAlignment="1">
      <alignment horizontal="right" vertical="top"/>
    </xf>
    <xf numFmtId="165" fontId="4" fillId="0" borderId="27" xfId="0" applyFont="1" applyFill="1" applyBorder="1" applyAlignment="1">
      <alignment vertical="top"/>
    </xf>
    <xf numFmtId="165" fontId="4" fillId="0" borderId="28" xfId="0" applyFont="1" applyFill="1" applyBorder="1" applyAlignment="1">
      <alignment vertical="top"/>
    </xf>
    <xf numFmtId="165" fontId="4" fillId="0" borderId="17" xfId="0" applyFont="1" applyFill="1" applyBorder="1" applyAlignment="1">
      <alignment horizontal="left" vertical="top"/>
    </xf>
    <xf numFmtId="165" fontId="4" fillId="0" borderId="17" xfId="0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/>
      <protection locked="0"/>
    </xf>
    <xf numFmtId="165" fontId="1" fillId="0" borderId="0" xfId="0" applyFont="1" applyFill="1" applyBorder="1" applyAlignment="1">
      <alignment/>
    </xf>
    <xf numFmtId="165" fontId="1" fillId="2" borderId="0" xfId="0" applyFont="1" applyFill="1" applyAlignment="1">
      <alignment/>
    </xf>
    <xf numFmtId="165" fontId="4" fillId="0" borderId="0" xfId="0" applyFont="1" applyBorder="1" applyAlignment="1">
      <alignment/>
    </xf>
    <xf numFmtId="165" fontId="1" fillId="0" borderId="4" xfId="0" applyFont="1" applyFill="1" applyBorder="1" applyAlignment="1">
      <alignment vertical="center"/>
    </xf>
    <xf numFmtId="165" fontId="4" fillId="0" borderId="0" xfId="0" applyFont="1" applyAlignment="1">
      <alignment/>
    </xf>
    <xf numFmtId="165" fontId="4" fillId="0" borderId="29" xfId="0" applyFont="1" applyFill="1" applyBorder="1" applyAlignment="1">
      <alignment/>
    </xf>
    <xf numFmtId="165" fontId="4" fillId="0" borderId="3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4" fillId="0" borderId="18" xfId="0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1" fillId="0" borderId="31" xfId="0" applyFont="1" applyFill="1" applyBorder="1" applyAlignment="1">
      <alignment horizontal="right"/>
    </xf>
    <xf numFmtId="165" fontId="4" fillId="0" borderId="10" xfId="0" applyFont="1" applyFill="1" applyBorder="1" applyAlignment="1">
      <alignment/>
    </xf>
    <xf numFmtId="165" fontId="1" fillId="0" borderId="32" xfId="0" applyNumberFormat="1" applyFont="1" applyFill="1" applyBorder="1" applyAlignment="1" applyProtection="1">
      <alignment/>
      <protection/>
    </xf>
    <xf numFmtId="164" fontId="1" fillId="0" borderId="32" xfId="0" applyNumberFormat="1" applyFont="1" applyFill="1" applyBorder="1" applyAlignment="1" applyProtection="1">
      <alignment/>
      <protection/>
    </xf>
    <xf numFmtId="164" fontId="1" fillId="0" borderId="33" xfId="0" applyNumberFormat="1" applyFont="1" applyFill="1" applyBorder="1" applyAlignment="1" applyProtection="1">
      <alignment/>
      <protection/>
    </xf>
    <xf numFmtId="164" fontId="1" fillId="0" borderId="34" xfId="0" applyNumberFormat="1" applyFont="1" applyFill="1" applyBorder="1" applyAlignment="1" applyProtection="1">
      <alignment/>
      <protection/>
    </xf>
    <xf numFmtId="165" fontId="4" fillId="0" borderId="35" xfId="0" applyFont="1" applyFill="1" applyBorder="1" applyAlignment="1">
      <alignment horizontal="left"/>
    </xf>
    <xf numFmtId="165" fontId="4" fillId="0" borderId="36" xfId="0" applyFont="1" applyFill="1" applyBorder="1" applyAlignment="1">
      <alignment horizontal="left"/>
    </xf>
    <xf numFmtId="165" fontId="4" fillId="0" borderId="37" xfId="0" applyFont="1" applyFill="1" applyBorder="1" applyAlignment="1">
      <alignment horizontal="left"/>
    </xf>
    <xf numFmtId="165" fontId="4" fillId="0" borderId="38" xfId="0" applyFont="1" applyFill="1" applyBorder="1" applyAlignment="1">
      <alignment horizontal="left"/>
    </xf>
    <xf numFmtId="165" fontId="1" fillId="0" borderId="39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Continuous"/>
    </xf>
    <xf numFmtId="165" fontId="4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6" fontId="4" fillId="0" borderId="2" xfId="0" applyNumberFormat="1" applyFont="1" applyFill="1" applyBorder="1" applyAlignment="1" applyProtection="1">
      <alignment/>
      <protection/>
    </xf>
    <xf numFmtId="165" fontId="7" fillId="0" borderId="0" xfId="0" applyFont="1" applyFill="1" applyBorder="1" applyAlignment="1">
      <alignment/>
    </xf>
    <xf numFmtId="165" fontId="8" fillId="0" borderId="0" xfId="0" applyFont="1" applyFill="1" applyBorder="1" applyAlignment="1">
      <alignment horizontal="left"/>
    </xf>
    <xf numFmtId="164" fontId="9" fillId="0" borderId="1" xfId="0" applyNumberFormat="1" applyFont="1" applyFill="1" applyBorder="1" applyAlignment="1" applyProtection="1">
      <alignment/>
      <protection/>
    </xf>
    <xf numFmtId="165" fontId="9" fillId="0" borderId="0" xfId="0" applyFont="1" applyFill="1" applyBorder="1" applyAlignment="1">
      <alignment horizontal="center"/>
    </xf>
    <xf numFmtId="165" fontId="9" fillId="0" borderId="35" xfId="0" applyFont="1" applyFill="1" applyBorder="1" applyAlignment="1">
      <alignment horizontal="left"/>
    </xf>
    <xf numFmtId="165" fontId="9" fillId="0" borderId="36" xfId="0" applyFont="1" applyFill="1" applyBorder="1" applyAlignment="1">
      <alignment horizontal="left"/>
    </xf>
    <xf numFmtId="165" fontId="9" fillId="0" borderId="13" xfId="0" applyNumberFormat="1" applyFont="1" applyFill="1" applyBorder="1" applyAlignment="1" applyProtection="1">
      <alignment/>
      <protection/>
    </xf>
    <xf numFmtId="164" fontId="9" fillId="0" borderId="14" xfId="0" applyNumberFormat="1" applyFont="1" applyFill="1" applyBorder="1" applyAlignment="1" applyProtection="1">
      <alignment/>
      <protection/>
    </xf>
    <xf numFmtId="165" fontId="9" fillId="0" borderId="2" xfId="0" applyFont="1" applyFill="1" applyBorder="1" applyAlignment="1">
      <alignment/>
    </xf>
    <xf numFmtId="165" fontId="9" fillId="2" borderId="0" xfId="0" applyFont="1" applyFill="1" applyBorder="1" applyAlignment="1">
      <alignment/>
    </xf>
    <xf numFmtId="0" fontId="9" fillId="0" borderId="0" xfId="0" applyNumberFormat="1" applyFont="1" applyFill="1" applyAlignment="1" applyProtection="1">
      <alignment/>
      <protection locked="0"/>
    </xf>
    <xf numFmtId="164" fontId="9" fillId="0" borderId="18" xfId="0" applyNumberFormat="1" applyFont="1" applyFill="1" applyBorder="1" applyAlignment="1">
      <alignment/>
    </xf>
    <xf numFmtId="165" fontId="9" fillId="0" borderId="0" xfId="0" applyFont="1" applyFill="1" applyAlignment="1">
      <alignment/>
    </xf>
    <xf numFmtId="165" fontId="9" fillId="2" borderId="0" xfId="0" applyFont="1" applyFill="1" applyAlignment="1">
      <alignment/>
    </xf>
    <xf numFmtId="165" fontId="9" fillId="0" borderId="1" xfId="0" applyFont="1" applyFill="1" applyBorder="1" applyAlignment="1">
      <alignment/>
    </xf>
    <xf numFmtId="165" fontId="9" fillId="0" borderId="14" xfId="0" applyNumberFormat="1" applyFont="1" applyFill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 horizontal="left"/>
      <protection/>
    </xf>
    <xf numFmtId="165" fontId="4" fillId="0" borderId="18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5" fontId="9" fillId="0" borderId="0" xfId="0" applyFont="1" applyFill="1" applyBorder="1" applyAlignment="1">
      <alignment/>
    </xf>
    <xf numFmtId="164" fontId="4" fillId="0" borderId="13" xfId="0" applyNumberFormat="1" applyFont="1" applyFill="1" applyBorder="1" applyAlignment="1" applyProtection="1">
      <alignment/>
      <protection/>
    </xf>
    <xf numFmtId="15" fontId="4" fillId="0" borderId="0" xfId="0" applyNumberFormat="1" applyFont="1" applyFill="1" applyBorder="1" applyAlignment="1">
      <alignment horizontal="center"/>
    </xf>
    <xf numFmtId="15" fontId="4" fillId="0" borderId="17" xfId="0" applyNumberFormat="1" applyFont="1" applyFill="1" applyBorder="1" applyAlignment="1" applyProtection="1">
      <alignment horizontal="center"/>
      <protection locked="0"/>
    </xf>
    <xf numFmtId="171" fontId="4" fillId="0" borderId="20" xfId="0" applyNumberFormat="1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 - Style2" xfId="20"/>
    <cellStyle name="Normal - Style3" xfId="21"/>
    <cellStyle name="Normal - Style4" xfId="22"/>
    <cellStyle name="Normal - Style5" xfId="23"/>
    <cellStyle name="Normal - Style6" xfId="24"/>
    <cellStyle name="Normal - Style7" xfId="25"/>
    <cellStyle name="Normal - Style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104775</xdr:rowOff>
    </xdr:from>
    <xdr:to>
      <xdr:col>8</xdr:col>
      <xdr:colOff>9525</xdr:colOff>
      <xdr:row>13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667375" y="590550"/>
          <a:ext cx="2495550" cy="1600200"/>
          <a:chOff x="-4360" y="-684"/>
          <a:chExt cx="24534" cy="1982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4360" y="-684"/>
            <a:ext cx="24534" cy="1982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436" y="15012"/>
            <a:ext cx="18707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/>
  </xdr:twoCellAnchor>
  <xdr:twoCellAnchor>
    <xdr:from>
      <xdr:col>3</xdr:col>
      <xdr:colOff>1181100</xdr:colOff>
      <xdr:row>0</xdr:row>
      <xdr:rowOff>38100</xdr:rowOff>
    </xdr:from>
    <xdr:to>
      <xdr:col>6</xdr:col>
      <xdr:colOff>247650</xdr:colOff>
      <xdr:row>3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181225" y="38100"/>
          <a:ext cx="439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RT700E3
 SERIES WEIGHTS </a:t>
          </a:r>
        </a:p>
      </xdr:txBody>
    </xdr:sp>
    <xdr:clientData/>
  </xdr:twoCellAnchor>
  <xdr:twoCellAnchor>
    <xdr:from>
      <xdr:col>1</xdr:col>
      <xdr:colOff>228600</xdr:colOff>
      <xdr:row>17</xdr:row>
      <xdr:rowOff>114300</xdr:rowOff>
    </xdr:from>
    <xdr:to>
      <xdr:col>3</xdr:col>
      <xdr:colOff>600075</xdr:colOff>
      <xdr:row>22</xdr:row>
      <xdr:rowOff>133350</xdr:rowOff>
    </xdr:to>
    <xdr:grpSp>
      <xdr:nvGrpSpPr>
        <xdr:cNvPr id="5" name="Group 53"/>
        <xdr:cNvGrpSpPr>
          <a:grpSpLocks/>
        </xdr:cNvGrpSpPr>
      </xdr:nvGrpSpPr>
      <xdr:grpSpPr>
        <a:xfrm>
          <a:off x="400050" y="2867025"/>
          <a:ext cx="1200150" cy="828675"/>
          <a:chOff x="-1451" y="-1265"/>
          <a:chExt cx="10465" cy="20445"/>
        </a:xfrm>
        <a:solidFill>
          <a:srgbClr val="FFFFFF"/>
        </a:solidFill>
      </xdr:grpSpPr>
      <xdr:sp>
        <xdr:nvSpPr>
          <xdr:cNvPr id="6" name="Text 50"/>
          <xdr:cNvSpPr txBox="1">
            <a:spLocks noChangeArrowheads="1"/>
          </xdr:cNvSpPr>
        </xdr:nvSpPr>
        <xdr:spPr>
          <a:xfrm>
            <a:off x="459" y="-1265"/>
            <a:ext cx="8555" cy="12691"/>
          </a:xfrm>
          <a:prstGeom prst="rect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HP-UNVRS"/>
                <a:ea typeface="HP-UNVRS"/>
                <a:cs typeface="HP-UNVRS"/>
              </a:rPr>
              <a:t>Click here to select/deselect item.</a:t>
            </a:r>
          </a:p>
        </xdr:txBody>
      </xdr:sp>
      <xdr:sp>
        <xdr:nvSpPr>
          <xdr:cNvPr id="7" name="Line 52"/>
          <xdr:cNvSpPr>
            <a:spLocks/>
          </xdr:cNvSpPr>
        </xdr:nvSpPr>
        <xdr:spPr>
          <a:xfrm flipH="1">
            <a:off x="-1451" y="11191"/>
            <a:ext cx="2093" cy="798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showGridLines="0" tabSelected="1" zoomScale="80" zoomScaleNormal="80" workbookViewId="0" topLeftCell="A1">
      <selection activeCell="B9" sqref="B9"/>
    </sheetView>
  </sheetViews>
  <sheetFormatPr defaultColWidth="9.59765625" defaultRowHeight="12.75" customHeight="1"/>
  <cols>
    <col min="1" max="1" width="1.796875" style="1" customWidth="1"/>
    <col min="2" max="2" width="4.09765625" style="2" customWidth="1"/>
    <col min="3" max="3" width="4.59765625" style="2" customWidth="1"/>
    <col min="4" max="4" width="40.59765625" style="1" customWidth="1"/>
    <col min="5" max="5" width="7.8984375" style="1" customWidth="1"/>
    <col min="6" max="6" width="7.3984375" style="1" customWidth="1"/>
    <col min="7" max="8" width="9.59765625" style="1" customWidth="1"/>
    <col min="9" max="9" width="4.09765625" style="1" customWidth="1"/>
    <col min="10" max="10" width="1.390625" style="1" customWidth="1"/>
    <col min="11" max="11" width="1.8984375" style="1" customWidth="1"/>
    <col min="12" max="12" width="8.19921875" style="1" customWidth="1"/>
    <col min="13" max="13" width="8" style="1" customWidth="1"/>
    <col min="14" max="14" width="8.59765625" style="1" customWidth="1"/>
    <col min="15" max="15" width="3" style="1" customWidth="1"/>
    <col min="16" max="16" width="3.09765625" style="1" customWidth="1"/>
    <col min="17" max="17" width="15.09765625" style="1" customWidth="1"/>
    <col min="18" max="18" width="8.3984375" style="1" customWidth="1"/>
    <col min="19" max="16384" width="9.59765625" style="1" customWidth="1"/>
  </cols>
  <sheetData>
    <row r="1" spans="1:18" ht="12.75" customHeight="1">
      <c r="A1" s="43"/>
      <c r="B1" s="44"/>
      <c r="C1" s="44"/>
      <c r="D1" s="44"/>
      <c r="E1" s="45"/>
      <c r="F1" s="45"/>
      <c r="G1" s="45"/>
      <c r="H1" s="111"/>
      <c r="I1" s="46"/>
      <c r="J1" s="4"/>
      <c r="K1" s="13"/>
      <c r="L1" s="9"/>
      <c r="M1" s="9"/>
      <c r="N1" s="9"/>
      <c r="O1" s="9"/>
      <c r="P1" s="9"/>
      <c r="Q1" s="13"/>
      <c r="R1" s="13"/>
    </row>
    <row r="2" spans="1:18" ht="12.75" customHeight="1">
      <c r="A2" s="16" t="s">
        <v>65</v>
      </c>
      <c r="B2" s="55"/>
      <c r="C2" s="55"/>
      <c r="D2" s="55"/>
      <c r="E2" s="9"/>
      <c r="F2" s="9"/>
      <c r="G2" s="20"/>
      <c r="H2" s="109" t="s">
        <v>82</v>
      </c>
      <c r="I2" s="10"/>
      <c r="J2" s="4"/>
      <c r="K2" s="13"/>
      <c r="L2" s="9"/>
      <c r="M2" s="9"/>
      <c r="N2" s="9"/>
      <c r="O2" s="9"/>
      <c r="P2" s="9"/>
      <c r="Q2" s="13"/>
      <c r="R2" s="13"/>
    </row>
    <row r="3" spans="1:18" s="3" customFormat="1" ht="12.75" customHeight="1" thickBot="1">
      <c r="A3" s="58"/>
      <c r="B3" s="59" t="s">
        <v>0</v>
      </c>
      <c r="C3" s="59"/>
      <c r="D3" s="59"/>
      <c r="E3" s="60"/>
      <c r="F3" s="60"/>
      <c r="G3" s="56"/>
      <c r="H3" s="110">
        <v>38741</v>
      </c>
      <c r="I3" s="57"/>
      <c r="K3" s="48"/>
      <c r="L3" s="64"/>
      <c r="M3" s="64"/>
      <c r="N3" s="64"/>
      <c r="O3" s="64"/>
      <c r="P3" s="64"/>
      <c r="Q3" s="64"/>
      <c r="R3" s="48"/>
    </row>
    <row r="4" spans="1:18" ht="12.75" customHeight="1">
      <c r="A4" s="7"/>
      <c r="B4" s="8"/>
      <c r="C4" s="8"/>
      <c r="D4" s="9"/>
      <c r="E4" s="9"/>
      <c r="F4" s="9"/>
      <c r="G4" s="9"/>
      <c r="H4" s="9"/>
      <c r="I4" s="10"/>
      <c r="J4" s="4"/>
      <c r="K4" s="9"/>
      <c r="L4" s="50"/>
      <c r="M4" s="47"/>
      <c r="N4" s="47"/>
      <c r="O4" s="47"/>
      <c r="P4" s="47"/>
      <c r="Q4" s="51"/>
      <c r="R4" s="9"/>
    </row>
    <row r="5" spans="1:18" ht="12.75" customHeight="1">
      <c r="A5" s="7"/>
      <c r="B5" s="62" t="s">
        <v>1</v>
      </c>
      <c r="C5" s="62"/>
      <c r="D5" s="9"/>
      <c r="E5" s="9"/>
      <c r="F5" s="9"/>
      <c r="G5" s="9"/>
      <c r="H5" s="9"/>
      <c r="I5" s="10"/>
      <c r="J5" s="4"/>
      <c r="K5" s="9"/>
      <c r="L5" s="11" t="s">
        <v>2</v>
      </c>
      <c r="M5" s="9"/>
      <c r="N5" s="9"/>
      <c r="O5" s="9"/>
      <c r="P5" s="9"/>
      <c r="Q5" s="65"/>
      <c r="R5" s="13"/>
    </row>
    <row r="6" spans="1:18" ht="12.75" customHeight="1">
      <c r="A6" s="7"/>
      <c r="B6" s="8"/>
      <c r="C6" s="9" t="s">
        <v>66</v>
      </c>
      <c r="D6"/>
      <c r="E6" s="9"/>
      <c r="F6" s="9"/>
      <c r="G6" s="9"/>
      <c r="H6" s="9"/>
      <c r="I6" s="10"/>
      <c r="J6" s="4"/>
      <c r="K6" s="13"/>
      <c r="L6" s="11"/>
      <c r="M6" s="9"/>
      <c r="N6" s="9"/>
      <c r="O6" s="9"/>
      <c r="P6" s="9"/>
      <c r="Q6" s="12"/>
      <c r="R6" s="13"/>
    </row>
    <row r="7" spans="1:18" ht="12.75" customHeight="1">
      <c r="A7" s="7"/>
      <c r="B7" s="8"/>
      <c r="C7" s="9" t="s">
        <v>3</v>
      </c>
      <c r="D7"/>
      <c r="E7" s="9"/>
      <c r="F7" s="9"/>
      <c r="G7" s="9"/>
      <c r="H7" s="9"/>
      <c r="I7" s="10"/>
      <c r="J7" s="4"/>
      <c r="K7" s="13"/>
      <c r="L7" s="11"/>
      <c r="M7" s="9"/>
      <c r="N7" s="9"/>
      <c r="O7" s="9"/>
      <c r="P7" s="9"/>
      <c r="Q7" s="12"/>
      <c r="R7" s="13"/>
    </row>
    <row r="8" spans="1:18" ht="12.75" customHeight="1">
      <c r="A8" s="7"/>
      <c r="B8" s="8"/>
      <c r="C8" s="9" t="s">
        <v>83</v>
      </c>
      <c r="D8"/>
      <c r="E8" s="9"/>
      <c r="F8" s="9"/>
      <c r="G8" s="9"/>
      <c r="H8" s="9"/>
      <c r="I8" s="10"/>
      <c r="J8" s="4"/>
      <c r="K8" s="13"/>
      <c r="L8" s="11" t="s">
        <v>84</v>
      </c>
      <c r="M8" s="9"/>
      <c r="N8" s="9"/>
      <c r="O8" s="9"/>
      <c r="P8" s="9"/>
      <c r="Q8" s="12"/>
      <c r="R8" s="13"/>
    </row>
    <row r="9" spans="1:18" ht="12.75" customHeight="1">
      <c r="A9" s="7"/>
      <c r="B9" s="8"/>
      <c r="C9" s="66" t="s">
        <v>4</v>
      </c>
      <c r="D9"/>
      <c r="E9" s="9"/>
      <c r="F9" s="9"/>
      <c r="G9" s="9"/>
      <c r="H9" s="9"/>
      <c r="I9" s="10"/>
      <c r="J9" s="4"/>
      <c r="K9" s="13"/>
      <c r="L9" s="52"/>
      <c r="M9" s="9"/>
      <c r="N9" s="9"/>
      <c r="O9" s="9"/>
      <c r="P9" s="9"/>
      <c r="Q9" s="12"/>
      <c r="R9" s="13"/>
    </row>
    <row r="10" spans="1:18" ht="12.75" customHeight="1" thickBot="1">
      <c r="A10" s="7"/>
      <c r="B10" s="8"/>
      <c r="C10" s="9" t="s">
        <v>79</v>
      </c>
      <c r="D10"/>
      <c r="E10" s="9"/>
      <c r="F10" s="9"/>
      <c r="G10" s="9"/>
      <c r="H10" s="9"/>
      <c r="I10" s="10"/>
      <c r="J10" s="4"/>
      <c r="K10" s="13"/>
      <c r="L10" s="67"/>
      <c r="M10" s="68"/>
      <c r="N10" s="68"/>
      <c r="O10" s="68"/>
      <c r="P10" s="68"/>
      <c r="Q10" s="14"/>
      <c r="R10" s="13"/>
    </row>
    <row r="11" spans="1:18" ht="12.75" customHeight="1">
      <c r="A11" s="7"/>
      <c r="B11" s="8"/>
      <c r="C11" s="9" t="s">
        <v>5</v>
      </c>
      <c r="D11"/>
      <c r="E11" s="9"/>
      <c r="F11" s="9"/>
      <c r="G11" s="9"/>
      <c r="H11" s="9"/>
      <c r="I11" s="10"/>
      <c r="J11" s="4"/>
      <c r="K11" s="13"/>
      <c r="L11" s="13"/>
      <c r="M11" s="13"/>
      <c r="N11" s="13"/>
      <c r="O11" s="13"/>
      <c r="P11" s="13"/>
      <c r="Q11" s="13"/>
      <c r="R11" s="13"/>
    </row>
    <row r="12" spans="1:18" ht="12.75" customHeight="1">
      <c r="A12" s="7"/>
      <c r="B12" s="8"/>
      <c r="C12" s="9" t="s">
        <v>74</v>
      </c>
      <c r="D12"/>
      <c r="E12" s="9"/>
      <c r="F12" s="9"/>
      <c r="G12" s="9"/>
      <c r="H12" s="15">
        <v>66.5</v>
      </c>
      <c r="I12" s="10"/>
      <c r="J12" s="4"/>
      <c r="K12" s="13"/>
      <c r="L12" s="13"/>
      <c r="M12" s="13"/>
      <c r="N12" s="13"/>
      <c r="O12" s="13"/>
      <c r="P12" s="13"/>
      <c r="Q12" s="13"/>
      <c r="R12" s="13"/>
    </row>
    <row r="13" spans="1:18" ht="12.75" customHeight="1">
      <c r="A13" s="7"/>
      <c r="B13" s="8"/>
      <c r="C13" s="9" t="s">
        <v>6</v>
      </c>
      <c r="D13"/>
      <c r="E13" s="9"/>
      <c r="F13" s="9"/>
      <c r="G13" s="9"/>
      <c r="H13" s="15"/>
      <c r="I13" s="10"/>
      <c r="J13" s="4"/>
      <c r="K13" s="13"/>
      <c r="L13" s="13"/>
      <c r="M13" s="13"/>
      <c r="N13" s="13"/>
      <c r="O13" s="13"/>
      <c r="P13" s="13"/>
      <c r="Q13" s="13"/>
      <c r="R13" s="13"/>
    </row>
    <row r="14" spans="1:18" ht="12.75" customHeight="1">
      <c r="A14" s="7"/>
      <c r="B14" s="8"/>
      <c r="C14" s="89"/>
      <c r="D14" s="88"/>
      <c r="E14" s="9"/>
      <c r="F14" s="9"/>
      <c r="G14" s="9"/>
      <c r="H14" s="15"/>
      <c r="I14" s="10"/>
      <c r="J14" s="4"/>
      <c r="K14" s="13"/>
      <c r="L14" s="13"/>
      <c r="M14" s="13"/>
      <c r="N14" s="13"/>
      <c r="O14" s="13"/>
      <c r="P14" s="13"/>
      <c r="Q14" s="13"/>
      <c r="R14" s="13"/>
    </row>
    <row r="15" spans="1:18" ht="12.75" customHeight="1" thickBot="1">
      <c r="A15" s="16"/>
      <c r="B15" s="8"/>
      <c r="C15" s="8"/>
      <c r="D15" s="9"/>
      <c r="E15" s="9"/>
      <c r="F15" s="9"/>
      <c r="G15" s="8" t="s">
        <v>7</v>
      </c>
      <c r="H15" s="8" t="s">
        <v>8</v>
      </c>
      <c r="I15" s="10"/>
      <c r="J15" s="4"/>
      <c r="K15" s="13"/>
      <c r="L15" s="13"/>
      <c r="M15" s="13"/>
      <c r="N15" s="13"/>
      <c r="O15" s="13"/>
      <c r="P15" s="13"/>
      <c r="Q15" s="13"/>
      <c r="R15" s="13"/>
    </row>
    <row r="16" spans="1:18" ht="12.75" customHeight="1" thickTop="1">
      <c r="A16" s="7"/>
      <c r="B16" s="72" t="s">
        <v>9</v>
      </c>
      <c r="C16" s="72"/>
      <c r="D16" s="9"/>
      <c r="E16" s="9"/>
      <c r="F16" s="17" t="s">
        <v>10</v>
      </c>
      <c r="G16" s="18">
        <v>50800</v>
      </c>
      <c r="H16" s="19">
        <v>50000</v>
      </c>
      <c r="I16" s="10"/>
      <c r="J16" s="4"/>
      <c r="K16" s="13"/>
      <c r="L16" s="13"/>
      <c r="M16" s="13"/>
      <c r="N16" s="13"/>
      <c r="O16" s="13"/>
      <c r="P16" s="13"/>
      <c r="Q16" s="13"/>
      <c r="R16" s="13"/>
    </row>
    <row r="17" spans="1:18" ht="12.75" customHeight="1" thickBot="1">
      <c r="A17" s="16"/>
      <c r="B17" s="72"/>
      <c r="C17" s="72"/>
      <c r="D17" s="72"/>
      <c r="E17" s="9"/>
      <c r="F17" s="17" t="s">
        <v>11</v>
      </c>
      <c r="G17" s="77">
        <v>50800</v>
      </c>
      <c r="H17" s="78">
        <v>50000</v>
      </c>
      <c r="I17" s="10"/>
      <c r="J17" s="4"/>
      <c r="K17" s="13"/>
      <c r="L17" s="13"/>
      <c r="M17" s="13"/>
      <c r="N17" s="13"/>
      <c r="O17" s="13"/>
      <c r="P17" s="13"/>
      <c r="Q17" s="13"/>
      <c r="R17" s="13"/>
    </row>
    <row r="18" spans="1:18" ht="12.75" customHeight="1" thickTop="1">
      <c r="A18" s="16"/>
      <c r="B18" s="8"/>
      <c r="C18" s="8"/>
      <c r="D18" s="20" t="s">
        <v>12</v>
      </c>
      <c r="E18" s="70">
        <v>70</v>
      </c>
      <c r="F18" s="17"/>
      <c r="G18" s="69"/>
      <c r="H18" s="69"/>
      <c r="I18" s="10"/>
      <c r="J18" s="4"/>
      <c r="K18" s="13"/>
      <c r="L18" s="13"/>
      <c r="M18" s="13"/>
      <c r="N18" s="13"/>
      <c r="O18" s="13"/>
      <c r="P18" s="13"/>
      <c r="Q18" s="13"/>
      <c r="R18" s="13"/>
    </row>
    <row r="19" spans="1:18" ht="12.75" customHeight="1">
      <c r="A19" s="16"/>
      <c r="B19" s="8"/>
      <c r="C19" s="8"/>
      <c r="D19" s="20" t="s">
        <v>13</v>
      </c>
      <c r="E19" s="70">
        <v>82</v>
      </c>
      <c r="F19" s="17"/>
      <c r="G19" s="69"/>
      <c r="H19" s="69"/>
      <c r="I19" s="10"/>
      <c r="J19" s="4"/>
      <c r="K19" s="13"/>
      <c r="L19" s="13"/>
      <c r="M19" s="13"/>
      <c r="N19" s="13"/>
      <c r="O19" s="13"/>
      <c r="P19" s="13"/>
      <c r="Q19" s="13"/>
      <c r="R19" s="13"/>
    </row>
    <row r="20" spans="1:18" ht="12.75" customHeight="1">
      <c r="A20" s="16"/>
      <c r="B20" s="8"/>
      <c r="C20" s="8"/>
      <c r="D20" s="20" t="s">
        <v>14</v>
      </c>
      <c r="E20" s="105">
        <v>160</v>
      </c>
      <c r="F20" s="9"/>
      <c r="G20" s="9"/>
      <c r="H20" s="9"/>
      <c r="I20" s="10"/>
      <c r="J20" s="4"/>
      <c r="K20" s="13"/>
      <c r="L20" s="13"/>
      <c r="M20" s="13"/>
      <c r="N20" s="13"/>
      <c r="O20" s="13"/>
      <c r="P20" s="13"/>
      <c r="Q20" s="13"/>
      <c r="R20" s="13"/>
    </row>
    <row r="21" spans="1:18" ht="12.75" customHeight="1">
      <c r="A21" s="7"/>
      <c r="B21" s="8"/>
      <c r="C21" s="8"/>
      <c r="D21" s="20" t="s">
        <v>15</v>
      </c>
      <c r="E21" s="71">
        <v>88000</v>
      </c>
      <c r="F21" s="87"/>
      <c r="G21" s="21" t="s">
        <v>16</v>
      </c>
      <c r="H21" s="22" t="s">
        <v>17</v>
      </c>
      <c r="I21" s="10"/>
      <c r="J21" s="4"/>
      <c r="K21" s="13"/>
      <c r="L21" s="13"/>
      <c r="M21" s="13"/>
      <c r="N21" s="13"/>
      <c r="O21" s="13"/>
      <c r="P21" s="13"/>
      <c r="Q21" s="13"/>
      <c r="R21" s="13"/>
    </row>
    <row r="22" spans="1:18" ht="12.75" customHeight="1">
      <c r="A22" s="7"/>
      <c r="B22" s="8"/>
      <c r="C22" s="8"/>
      <c r="D22" s="9"/>
      <c r="E22" s="23"/>
      <c r="F22" s="24"/>
      <c r="G22" s="25" t="s">
        <v>18</v>
      </c>
      <c r="H22" s="25" t="s">
        <v>18</v>
      </c>
      <c r="I22" s="10"/>
      <c r="J22" s="4"/>
      <c r="K22" s="13"/>
      <c r="L22" s="26" t="s">
        <v>19</v>
      </c>
      <c r="M22" s="13"/>
      <c r="N22" s="13"/>
      <c r="O22" s="13"/>
      <c r="P22" s="13"/>
      <c r="Q22" s="13"/>
      <c r="R22" s="13"/>
    </row>
    <row r="23" spans="1:18" ht="12.75" customHeight="1">
      <c r="A23" s="7"/>
      <c r="B23" s="8"/>
      <c r="C23" s="8"/>
      <c r="D23" s="35"/>
      <c r="E23" s="53" t="s">
        <v>20</v>
      </c>
      <c r="F23" s="53" t="s">
        <v>21</v>
      </c>
      <c r="G23" s="54" t="s">
        <v>22</v>
      </c>
      <c r="H23" s="54" t="s">
        <v>22</v>
      </c>
      <c r="I23" s="10"/>
      <c r="J23" s="4"/>
      <c r="K23" s="13"/>
      <c r="L23" s="26" t="s">
        <v>23</v>
      </c>
      <c r="M23" s="26" t="s">
        <v>7</v>
      </c>
      <c r="N23" s="26" t="s">
        <v>8</v>
      </c>
      <c r="O23" s="13"/>
      <c r="P23" s="13"/>
      <c r="Q23" s="13"/>
      <c r="R23" s="13"/>
    </row>
    <row r="24" spans="1:18" s="101" customFormat="1" ht="12.75" customHeight="1">
      <c r="A24" s="104" t="s">
        <v>24</v>
      </c>
      <c r="B24" s="91"/>
      <c r="C24" s="79" t="s">
        <v>25</v>
      </c>
      <c r="D24" s="80"/>
      <c r="E24" s="28">
        <v>73.76</v>
      </c>
      <c r="F24" s="108">
        <v>39601</v>
      </c>
      <c r="G24" s="108">
        <f aca="true" t="shared" si="0" ref="G24:G29">E24*F24/$E$20</f>
        <v>18256.061</v>
      </c>
      <c r="H24" s="108">
        <f aca="true" t="shared" si="1" ref="H24:H29">F24-G24</f>
        <v>21344.939</v>
      </c>
      <c r="I24" s="96"/>
      <c r="J24" s="97"/>
      <c r="K24" s="98" t="b">
        <v>1</v>
      </c>
      <c r="L24" s="99">
        <f aca="true" t="shared" si="2" ref="L24:L30">IF(K24=FALSE,0,+$F24)</f>
        <v>39601</v>
      </c>
      <c r="M24" s="99">
        <f aca="true" t="shared" si="3" ref="M24:M30">IF(K24=FALSE,0,(+E24*F24)/$E$20)</f>
        <v>18256.061</v>
      </c>
      <c r="N24" s="99">
        <f aca="true" t="shared" si="4" ref="N24:N30">IF(K24=FALSE,0,+F24-G24)</f>
        <v>21344.939</v>
      </c>
      <c r="O24" s="100"/>
      <c r="P24" s="100"/>
      <c r="Q24" s="100"/>
      <c r="R24" s="100"/>
    </row>
    <row r="25" spans="1:18" s="101" customFormat="1" ht="12.75" customHeight="1">
      <c r="A25" s="104" t="s">
        <v>24</v>
      </c>
      <c r="B25" s="91"/>
      <c r="C25" s="81" t="s">
        <v>75</v>
      </c>
      <c r="D25" s="82"/>
      <c r="E25" s="28">
        <v>17.81</v>
      </c>
      <c r="F25" s="30">
        <v>12535</v>
      </c>
      <c r="G25" s="30">
        <f t="shared" si="0"/>
        <v>1395.3021875</v>
      </c>
      <c r="H25" s="30">
        <f t="shared" si="1"/>
        <v>11139.6978125</v>
      </c>
      <c r="I25" s="96"/>
      <c r="J25" s="97"/>
      <c r="K25" s="98" t="b">
        <v>1</v>
      </c>
      <c r="L25" s="99">
        <f t="shared" si="2"/>
        <v>12535</v>
      </c>
      <c r="M25" s="99">
        <f t="shared" si="3"/>
        <v>1395.3021875</v>
      </c>
      <c r="N25" s="99">
        <f t="shared" si="4"/>
        <v>11139.6978125</v>
      </c>
      <c r="O25" s="100"/>
      <c r="P25" s="100"/>
      <c r="Q25" s="100"/>
      <c r="R25" s="100"/>
    </row>
    <row r="26" spans="1:18" s="101" customFormat="1" ht="12.75" customHeight="1">
      <c r="A26" s="90"/>
      <c r="B26" s="91"/>
      <c r="C26" s="81" t="s">
        <v>26</v>
      </c>
      <c r="D26" s="82"/>
      <c r="E26" s="28">
        <v>-63</v>
      </c>
      <c r="F26" s="30">
        <v>13107</v>
      </c>
      <c r="G26" s="30">
        <f t="shared" si="0"/>
        <v>-5160.88125</v>
      </c>
      <c r="H26" s="30">
        <f t="shared" si="1"/>
        <v>18267.88125</v>
      </c>
      <c r="I26" s="96"/>
      <c r="J26" s="97"/>
      <c r="K26" s="98" t="b">
        <v>1</v>
      </c>
      <c r="L26" s="99">
        <f t="shared" si="2"/>
        <v>13107</v>
      </c>
      <c r="M26" s="99">
        <f>IF(K26=FALSE,0,(+E26*F26)/$E$20)</f>
        <v>-5160.88125</v>
      </c>
      <c r="N26" s="99">
        <f t="shared" si="4"/>
        <v>18267.88125</v>
      </c>
      <c r="O26" s="100"/>
      <c r="P26" s="100"/>
      <c r="Q26" s="100"/>
      <c r="R26" s="100"/>
    </row>
    <row r="27" spans="1:18" s="101" customFormat="1" ht="12.75" customHeight="1">
      <c r="A27" s="90"/>
      <c r="B27" s="91"/>
      <c r="C27" s="81" t="s">
        <v>73</v>
      </c>
      <c r="D27" s="82"/>
      <c r="E27" s="28">
        <v>-54.66</v>
      </c>
      <c r="F27" s="30">
        <v>13646</v>
      </c>
      <c r="G27" s="30">
        <f t="shared" si="0"/>
        <v>-4661.81475</v>
      </c>
      <c r="H27" s="30">
        <f t="shared" si="1"/>
        <v>18307.814749999998</v>
      </c>
      <c r="I27" s="96"/>
      <c r="J27" s="97"/>
      <c r="K27" s="98" t="b">
        <v>0</v>
      </c>
      <c r="L27" s="99">
        <f t="shared" si="2"/>
        <v>0</v>
      </c>
      <c r="M27" s="99">
        <f>IF(K27=FALSE,0,(+E27*F27)/$E$20)</f>
        <v>0</v>
      </c>
      <c r="N27" s="99">
        <f t="shared" si="4"/>
        <v>0</v>
      </c>
      <c r="O27" s="100"/>
      <c r="P27" s="100"/>
      <c r="Q27" s="100"/>
      <c r="R27" s="100"/>
    </row>
    <row r="28" spans="1:18" s="101" customFormat="1" ht="12.75" customHeight="1">
      <c r="A28" s="107"/>
      <c r="B28" s="106"/>
      <c r="C28" s="81" t="s">
        <v>27</v>
      </c>
      <c r="D28" s="82"/>
      <c r="E28" s="28">
        <v>221</v>
      </c>
      <c r="F28" s="30">
        <v>18150</v>
      </c>
      <c r="G28" s="30">
        <f t="shared" si="0"/>
        <v>25069.6875</v>
      </c>
      <c r="H28" s="30">
        <f t="shared" si="1"/>
        <v>-6919.6875</v>
      </c>
      <c r="I28" s="96"/>
      <c r="J28" s="97"/>
      <c r="K28" s="98" t="b">
        <v>1</v>
      </c>
      <c r="L28" s="99">
        <f t="shared" si="2"/>
        <v>18150</v>
      </c>
      <c r="M28" s="99">
        <f t="shared" si="3"/>
        <v>25069.6875</v>
      </c>
      <c r="N28" s="99">
        <f t="shared" si="4"/>
        <v>-6919.6875</v>
      </c>
      <c r="O28" s="100"/>
      <c r="P28" s="100"/>
      <c r="Q28" s="100"/>
      <c r="R28" s="100"/>
    </row>
    <row r="29" spans="1:18" s="101" customFormat="1" ht="12.75" customHeight="1">
      <c r="A29" s="104" t="s">
        <v>24</v>
      </c>
      <c r="B29" s="91"/>
      <c r="C29" s="81" t="s">
        <v>28</v>
      </c>
      <c r="D29" s="82"/>
      <c r="E29" s="28">
        <v>115</v>
      </c>
      <c r="F29" s="30">
        <v>1743</v>
      </c>
      <c r="G29" s="30">
        <f t="shared" si="0"/>
        <v>1252.78125</v>
      </c>
      <c r="H29" s="30">
        <f t="shared" si="1"/>
        <v>490.21875</v>
      </c>
      <c r="I29" s="96"/>
      <c r="J29" s="97"/>
      <c r="K29" s="98" t="b">
        <v>1</v>
      </c>
      <c r="L29" s="99">
        <f t="shared" si="2"/>
        <v>1743</v>
      </c>
      <c r="M29" s="99">
        <f t="shared" si="3"/>
        <v>1252.78125</v>
      </c>
      <c r="N29" s="99">
        <f t="shared" si="4"/>
        <v>490.21875</v>
      </c>
      <c r="O29" s="100"/>
      <c r="P29" s="100"/>
      <c r="Q29" s="100"/>
      <c r="R29" s="100"/>
    </row>
    <row r="30" spans="1:18" ht="12.75" customHeight="1" thickBot="1">
      <c r="A30" s="27" t="s">
        <v>24</v>
      </c>
      <c r="B30" s="8"/>
      <c r="C30" s="81"/>
      <c r="D30" s="82"/>
      <c r="E30" s="28"/>
      <c r="F30" s="30"/>
      <c r="G30" s="30"/>
      <c r="H30" s="30"/>
      <c r="I30" s="10"/>
      <c r="J30" s="4"/>
      <c r="K30" s="61" t="b">
        <v>0</v>
      </c>
      <c r="L30" s="41">
        <f t="shared" si="2"/>
        <v>0</v>
      </c>
      <c r="M30" s="41">
        <f t="shared" si="3"/>
        <v>0</v>
      </c>
      <c r="N30" s="41">
        <f t="shared" si="4"/>
        <v>0</v>
      </c>
      <c r="O30" s="13"/>
      <c r="P30" s="13"/>
      <c r="Q30" s="13"/>
      <c r="R30" s="13"/>
    </row>
    <row r="31" spans="1:18" ht="12.75" customHeight="1" thickTop="1">
      <c r="A31" s="7"/>
      <c r="B31" s="8"/>
      <c r="C31" s="83"/>
      <c r="D31" s="73" t="s">
        <v>29</v>
      </c>
      <c r="E31" s="75">
        <f>G31*$E$20/F31</f>
        <v>76.70165511651946</v>
      </c>
      <c r="F31" s="76">
        <f>L31</f>
        <v>85136</v>
      </c>
      <c r="G31" s="76">
        <f>M31</f>
        <v>40812.9506875</v>
      </c>
      <c r="H31" s="76">
        <f>N31</f>
        <v>44323.0493125</v>
      </c>
      <c r="I31" s="10"/>
      <c r="J31" s="4"/>
      <c r="K31" s="61"/>
      <c r="L31" s="31">
        <f>SUM(L24:L30)</f>
        <v>85136</v>
      </c>
      <c r="M31" s="31">
        <f>SUM(M24:M30)</f>
        <v>40812.9506875</v>
      </c>
      <c r="N31" s="31">
        <f>SUM(N24:N30)</f>
        <v>44323.0493125</v>
      </c>
      <c r="O31" s="13"/>
      <c r="P31" s="13"/>
      <c r="Q31" s="13"/>
      <c r="R31" s="13"/>
    </row>
    <row r="32" spans="1:18" ht="12.75" customHeight="1">
      <c r="A32" s="7"/>
      <c r="B32" s="8"/>
      <c r="C32" s="8"/>
      <c r="D32" s="74"/>
      <c r="E32" s="32"/>
      <c r="F32" s="33"/>
      <c r="G32" s="33"/>
      <c r="H32" s="33"/>
      <c r="I32" s="10"/>
      <c r="J32" s="4"/>
      <c r="K32" s="61"/>
      <c r="L32" s="42"/>
      <c r="M32" s="42"/>
      <c r="N32" s="42"/>
      <c r="O32" s="13"/>
      <c r="P32" s="13"/>
      <c r="Q32" s="13"/>
      <c r="R32" s="13"/>
    </row>
    <row r="33" spans="1:18" s="101" customFormat="1" ht="12.75" customHeight="1">
      <c r="A33" s="90"/>
      <c r="B33" s="91"/>
      <c r="C33" s="92" t="s">
        <v>30</v>
      </c>
      <c r="D33" s="93"/>
      <c r="E33" s="94">
        <v>256</v>
      </c>
      <c r="F33" s="95">
        <v>2480</v>
      </c>
      <c r="G33" s="95">
        <f>E33*F33/$E$20</f>
        <v>3968</v>
      </c>
      <c r="H33" s="95">
        <f>F33-G33</f>
        <v>-1488</v>
      </c>
      <c r="I33" s="96"/>
      <c r="J33" s="97"/>
      <c r="K33" s="98" t="b">
        <v>1</v>
      </c>
      <c r="L33" s="99">
        <f>IF(K33=FALSE,0,+$F33)</f>
        <v>2480</v>
      </c>
      <c r="M33" s="99">
        <f>IF(K33=FALSE,0,(+E33*F33)/$E$20)</f>
        <v>3968</v>
      </c>
      <c r="N33" s="99">
        <f>IF(K33=FALSE,0,+F33-G33)</f>
        <v>-1488</v>
      </c>
      <c r="O33" s="100"/>
      <c r="P33" s="100"/>
      <c r="Q33" s="100"/>
      <c r="R33" s="100"/>
    </row>
    <row r="34" spans="1:18" s="101" customFormat="1" ht="12.75" customHeight="1">
      <c r="A34" s="90"/>
      <c r="B34" s="91"/>
      <c r="C34" s="92" t="s">
        <v>31</v>
      </c>
      <c r="D34" s="93"/>
      <c r="E34" s="94">
        <v>285</v>
      </c>
      <c r="F34" s="95">
        <v>1730</v>
      </c>
      <c r="G34" s="95">
        <f>E34*F34/$E$20</f>
        <v>3081.5625</v>
      </c>
      <c r="H34" s="95">
        <f>F34-G34</f>
        <v>-1351.5625</v>
      </c>
      <c r="I34" s="96"/>
      <c r="J34" s="97"/>
      <c r="K34" s="98" t="b">
        <v>0</v>
      </c>
      <c r="L34" s="99">
        <f>IF(K34=FALSE,0,+$F34)</f>
        <v>0</v>
      </c>
      <c r="M34" s="99">
        <f>IF(K34=FALSE,0,(+E34*F34)/$E$20)</f>
        <v>0</v>
      </c>
      <c r="N34" s="99">
        <f>IF(K34=FALSE,0,+F34-G34)</f>
        <v>0</v>
      </c>
      <c r="O34" s="100"/>
      <c r="P34" s="100"/>
      <c r="Q34" s="100"/>
      <c r="R34" s="100"/>
    </row>
    <row r="35" spans="1:18" s="101" customFormat="1" ht="12.75" customHeight="1">
      <c r="A35" s="90"/>
      <c r="B35" s="91"/>
      <c r="C35" s="92" t="s">
        <v>32</v>
      </c>
      <c r="D35" s="93"/>
      <c r="E35" s="94">
        <v>222</v>
      </c>
      <c r="F35" s="95">
        <v>330</v>
      </c>
      <c r="G35" s="95">
        <f>E35*F35/$E$20</f>
        <v>457.875</v>
      </c>
      <c r="H35" s="95">
        <f>F35-G35</f>
        <v>-127.875</v>
      </c>
      <c r="I35" s="96"/>
      <c r="J35" s="97"/>
      <c r="K35" s="98" t="b">
        <v>1</v>
      </c>
      <c r="L35" s="99">
        <f>IF(K35=FALSE,0,+$F35)</f>
        <v>330</v>
      </c>
      <c r="M35" s="99">
        <f>IF(K35=FALSE,0,(+E35*F35)/$E$20)</f>
        <v>457.875</v>
      </c>
      <c r="N35" s="99">
        <f>IF(K35=FALSE,0,+F35-G35)</f>
        <v>-127.875</v>
      </c>
      <c r="O35" s="100"/>
      <c r="P35" s="100"/>
      <c r="Q35" s="100"/>
      <c r="R35" s="100"/>
    </row>
    <row r="36" spans="1:18" s="101" customFormat="1" ht="12.75" customHeight="1">
      <c r="A36" s="102"/>
      <c r="B36" s="91"/>
      <c r="C36" s="92" t="s">
        <v>33</v>
      </c>
      <c r="D36" s="93"/>
      <c r="E36" s="94">
        <v>260.5</v>
      </c>
      <c r="F36" s="95">
        <v>370</v>
      </c>
      <c r="G36" s="95">
        <f aca="true" t="shared" si="5" ref="G36:G47">E36*F36/$E$20</f>
        <v>602.40625</v>
      </c>
      <c r="H36" s="95">
        <f aca="true" t="shared" si="6" ref="H36:H47">F36-G36</f>
        <v>-232.40625</v>
      </c>
      <c r="I36" s="96"/>
      <c r="J36" s="97"/>
      <c r="K36" s="98" t="b">
        <v>1</v>
      </c>
      <c r="L36" s="99">
        <f aca="true" t="shared" si="7" ref="L36:L47">IF(K36=FALSE,0,+$F36)</f>
        <v>370</v>
      </c>
      <c r="M36" s="99">
        <f aca="true" t="shared" si="8" ref="M36:M47">IF(K36=FALSE,0,(+E36*F36)/$E$20)</f>
        <v>602.40625</v>
      </c>
      <c r="N36" s="99">
        <f aca="true" t="shared" si="9" ref="N36:N47">IF(K36=FALSE,0,+F36-G36)</f>
        <v>-232.40625</v>
      </c>
      <c r="O36" s="100"/>
      <c r="P36" s="100"/>
      <c r="Q36" s="100"/>
      <c r="R36" s="100"/>
    </row>
    <row r="37" spans="1:18" s="101" customFormat="1" ht="12.75" customHeight="1">
      <c r="A37" s="102"/>
      <c r="B37" s="91"/>
      <c r="C37" s="92" t="s">
        <v>34</v>
      </c>
      <c r="D37" s="93"/>
      <c r="E37" s="103">
        <v>160</v>
      </c>
      <c r="F37" s="95">
        <v>1000</v>
      </c>
      <c r="G37" s="95">
        <f t="shared" si="5"/>
        <v>1000</v>
      </c>
      <c r="H37" s="95">
        <f t="shared" si="6"/>
        <v>0</v>
      </c>
      <c r="I37" s="96"/>
      <c r="J37" s="97"/>
      <c r="K37" s="98" t="b">
        <v>0</v>
      </c>
      <c r="L37" s="99">
        <f t="shared" si="7"/>
        <v>0</v>
      </c>
      <c r="M37" s="99">
        <f t="shared" si="8"/>
        <v>0</v>
      </c>
      <c r="N37" s="99">
        <f t="shared" si="9"/>
        <v>0</v>
      </c>
      <c r="O37" s="100"/>
      <c r="P37" s="100"/>
      <c r="Q37" s="100"/>
      <c r="R37" s="100"/>
    </row>
    <row r="38" spans="1:18" s="101" customFormat="1" ht="12.75" customHeight="1">
      <c r="A38" s="102"/>
      <c r="B38" s="91"/>
      <c r="C38" s="92" t="s">
        <v>35</v>
      </c>
      <c r="D38" s="93"/>
      <c r="E38" s="103">
        <v>160</v>
      </c>
      <c r="F38" s="95">
        <v>1000</v>
      </c>
      <c r="G38" s="95">
        <f t="shared" si="5"/>
        <v>1000</v>
      </c>
      <c r="H38" s="95">
        <f t="shared" si="6"/>
        <v>0</v>
      </c>
      <c r="I38" s="96"/>
      <c r="J38" s="97"/>
      <c r="K38" s="98" t="b">
        <v>0</v>
      </c>
      <c r="L38" s="99">
        <f t="shared" si="7"/>
        <v>0</v>
      </c>
      <c r="M38" s="99">
        <f t="shared" si="8"/>
        <v>0</v>
      </c>
      <c r="N38" s="99">
        <f t="shared" si="9"/>
        <v>0</v>
      </c>
      <c r="O38" s="100"/>
      <c r="P38" s="100"/>
      <c r="Q38" s="100"/>
      <c r="R38" s="100"/>
    </row>
    <row r="39" spans="1:18" s="101" customFormat="1" ht="12.75" customHeight="1">
      <c r="A39" s="102"/>
      <c r="B39" s="91"/>
      <c r="C39" s="92" t="s">
        <v>36</v>
      </c>
      <c r="D39" s="93"/>
      <c r="E39" s="103">
        <v>160</v>
      </c>
      <c r="F39" s="95">
        <v>1250</v>
      </c>
      <c r="G39" s="95">
        <f t="shared" si="5"/>
        <v>1250</v>
      </c>
      <c r="H39" s="95">
        <f t="shared" si="6"/>
        <v>0</v>
      </c>
      <c r="I39" s="96"/>
      <c r="J39" s="97"/>
      <c r="K39" s="98" t="b">
        <v>1</v>
      </c>
      <c r="L39" s="99">
        <f t="shared" si="7"/>
        <v>1250</v>
      </c>
      <c r="M39" s="99">
        <f t="shared" si="8"/>
        <v>1250</v>
      </c>
      <c r="N39" s="99">
        <f t="shared" si="9"/>
        <v>0</v>
      </c>
      <c r="O39" s="100"/>
      <c r="P39" s="100"/>
      <c r="Q39" s="100"/>
      <c r="R39" s="100"/>
    </row>
    <row r="40" spans="1:18" s="101" customFormat="1" ht="12.75" customHeight="1">
      <c r="A40" s="102"/>
      <c r="B40" s="91"/>
      <c r="C40" s="92" t="s">
        <v>37</v>
      </c>
      <c r="D40" s="93"/>
      <c r="E40" s="103">
        <v>460</v>
      </c>
      <c r="F40" s="95">
        <v>130</v>
      </c>
      <c r="G40" s="95">
        <f t="shared" si="5"/>
        <v>373.75</v>
      </c>
      <c r="H40" s="95">
        <f t="shared" si="6"/>
        <v>-243.75</v>
      </c>
      <c r="I40" s="96"/>
      <c r="J40" s="97"/>
      <c r="K40" s="98" t="b">
        <v>1</v>
      </c>
      <c r="L40" s="99">
        <f t="shared" si="7"/>
        <v>130</v>
      </c>
      <c r="M40" s="99">
        <f t="shared" si="8"/>
        <v>373.75</v>
      </c>
      <c r="N40" s="99">
        <f t="shared" si="9"/>
        <v>-243.75</v>
      </c>
      <c r="O40" s="100"/>
      <c r="P40" s="100"/>
      <c r="Q40" s="100"/>
      <c r="R40" s="100"/>
    </row>
    <row r="41" spans="1:18" s="101" customFormat="1" ht="12.75" customHeight="1">
      <c r="A41" s="102"/>
      <c r="B41" s="91"/>
      <c r="C41" s="92" t="s">
        <v>38</v>
      </c>
      <c r="D41" s="93"/>
      <c r="E41" s="103">
        <v>-76.5</v>
      </c>
      <c r="F41" s="95">
        <v>11</v>
      </c>
      <c r="G41" s="95">
        <f t="shared" si="5"/>
        <v>-5.259375</v>
      </c>
      <c r="H41" s="95">
        <f t="shared" si="6"/>
        <v>16.259375</v>
      </c>
      <c r="I41" s="96"/>
      <c r="J41" s="97"/>
      <c r="K41" s="98" t="b">
        <v>0</v>
      </c>
      <c r="L41" s="99">
        <f t="shared" si="7"/>
        <v>0</v>
      </c>
      <c r="M41" s="99">
        <f t="shared" si="8"/>
        <v>0</v>
      </c>
      <c r="N41" s="99">
        <f t="shared" si="9"/>
        <v>0</v>
      </c>
      <c r="O41" s="100"/>
      <c r="P41" s="100"/>
      <c r="Q41" s="100"/>
      <c r="R41" s="100"/>
    </row>
    <row r="42" spans="1:18" s="101" customFormat="1" ht="12.75" customHeight="1">
      <c r="A42" s="102"/>
      <c r="B42" s="91"/>
      <c r="C42" s="92" t="s">
        <v>39</v>
      </c>
      <c r="D42" s="93"/>
      <c r="E42" s="103">
        <v>80</v>
      </c>
      <c r="F42" s="95">
        <v>980</v>
      </c>
      <c r="G42" s="95">
        <f t="shared" si="5"/>
        <v>490</v>
      </c>
      <c r="H42" s="95">
        <f t="shared" si="6"/>
        <v>490</v>
      </c>
      <c r="I42" s="96"/>
      <c r="J42" s="97"/>
      <c r="K42" s="98" t="b">
        <v>0</v>
      </c>
      <c r="L42" s="99">
        <f t="shared" si="7"/>
        <v>0</v>
      </c>
      <c r="M42" s="99">
        <f t="shared" si="8"/>
        <v>0</v>
      </c>
      <c r="N42" s="99">
        <f t="shared" si="9"/>
        <v>0</v>
      </c>
      <c r="O42" s="100"/>
      <c r="P42" s="100"/>
      <c r="Q42" s="100"/>
      <c r="R42" s="100"/>
    </row>
    <row r="43" spans="1:18" s="101" customFormat="1" ht="12.75" customHeight="1">
      <c r="A43" s="102"/>
      <c r="B43" s="91"/>
      <c r="C43" s="92" t="s">
        <v>40</v>
      </c>
      <c r="D43" s="93"/>
      <c r="E43" s="103">
        <v>260.5</v>
      </c>
      <c r="F43" s="95">
        <v>347</v>
      </c>
      <c r="G43" s="95">
        <f t="shared" si="5"/>
        <v>564.959375</v>
      </c>
      <c r="H43" s="95">
        <f t="shared" si="6"/>
        <v>-217.95937500000002</v>
      </c>
      <c r="I43" s="96"/>
      <c r="J43" s="97"/>
      <c r="K43" s="98" t="b">
        <v>0</v>
      </c>
      <c r="L43" s="99">
        <f t="shared" si="7"/>
        <v>0</v>
      </c>
      <c r="M43" s="99">
        <f t="shared" si="8"/>
        <v>0</v>
      </c>
      <c r="N43" s="99">
        <f t="shared" si="9"/>
        <v>0</v>
      </c>
      <c r="O43" s="100"/>
      <c r="P43" s="100"/>
      <c r="Q43" s="100"/>
      <c r="R43" s="100"/>
    </row>
    <row r="44" spans="1:18" s="101" customFormat="1" ht="12.75" customHeight="1">
      <c r="A44" s="102"/>
      <c r="B44" s="91"/>
      <c r="C44" s="92" t="s">
        <v>41</v>
      </c>
      <c r="D44" s="93"/>
      <c r="E44" s="103">
        <v>439</v>
      </c>
      <c r="F44" s="95">
        <v>33</v>
      </c>
      <c r="G44" s="95">
        <f t="shared" si="5"/>
        <v>90.54375</v>
      </c>
      <c r="H44" s="95">
        <f t="shared" si="6"/>
        <v>-57.54375</v>
      </c>
      <c r="I44" s="96"/>
      <c r="J44" s="97"/>
      <c r="K44" s="98" t="b">
        <v>0</v>
      </c>
      <c r="L44" s="99">
        <f t="shared" si="7"/>
        <v>0</v>
      </c>
      <c r="M44" s="99">
        <f t="shared" si="8"/>
        <v>0</v>
      </c>
      <c r="N44" s="99">
        <f t="shared" si="9"/>
        <v>0</v>
      </c>
      <c r="O44" s="100"/>
      <c r="P44" s="100"/>
      <c r="Q44" s="100"/>
      <c r="R44" s="100"/>
    </row>
    <row r="45" spans="1:18" s="101" customFormat="1" ht="12.75" customHeight="1">
      <c r="A45" s="102"/>
      <c r="B45" s="91"/>
      <c r="C45" s="92" t="s">
        <v>42</v>
      </c>
      <c r="D45" s="93"/>
      <c r="E45" s="103">
        <v>439</v>
      </c>
      <c r="F45" s="95">
        <v>50</v>
      </c>
      <c r="G45" s="95">
        <f t="shared" si="5"/>
        <v>137.1875</v>
      </c>
      <c r="H45" s="95">
        <f t="shared" si="6"/>
        <v>-87.1875</v>
      </c>
      <c r="I45" s="96"/>
      <c r="J45" s="97"/>
      <c r="K45" s="98" t="b">
        <v>1</v>
      </c>
      <c r="L45" s="99">
        <f t="shared" si="7"/>
        <v>50</v>
      </c>
      <c r="M45" s="99">
        <f t="shared" si="8"/>
        <v>137.1875</v>
      </c>
      <c r="N45" s="99">
        <f t="shared" si="9"/>
        <v>-87.1875</v>
      </c>
      <c r="O45" s="100"/>
      <c r="P45" s="100"/>
      <c r="Q45" s="100"/>
      <c r="R45" s="100"/>
    </row>
    <row r="46" spans="1:18" s="101" customFormat="1" ht="12.75" customHeight="1">
      <c r="A46" s="102"/>
      <c r="B46" s="91"/>
      <c r="C46" s="92" t="s">
        <v>43</v>
      </c>
      <c r="D46" s="93"/>
      <c r="E46" s="94">
        <v>82</v>
      </c>
      <c r="F46" s="95">
        <v>250</v>
      </c>
      <c r="G46" s="95">
        <f t="shared" si="5"/>
        <v>128.125</v>
      </c>
      <c r="H46" s="95">
        <f t="shared" si="6"/>
        <v>121.875</v>
      </c>
      <c r="I46" s="96"/>
      <c r="J46" s="97"/>
      <c r="K46" s="98" t="b">
        <v>0</v>
      </c>
      <c r="L46" s="99">
        <f t="shared" si="7"/>
        <v>0</v>
      </c>
      <c r="M46" s="99">
        <f t="shared" si="8"/>
        <v>0</v>
      </c>
      <c r="N46" s="99">
        <f t="shared" si="9"/>
        <v>0</v>
      </c>
      <c r="O46" s="100"/>
      <c r="P46" s="100"/>
      <c r="Q46" s="100"/>
      <c r="R46" s="100"/>
    </row>
    <row r="47" spans="1:18" ht="12.75" customHeight="1" thickBot="1">
      <c r="A47" s="16"/>
      <c r="B47" s="8"/>
      <c r="C47" s="79"/>
      <c r="D47" s="80"/>
      <c r="E47" s="29"/>
      <c r="F47" s="30"/>
      <c r="G47" s="30">
        <f t="shared" si="5"/>
        <v>0</v>
      </c>
      <c r="H47" s="30">
        <f t="shared" si="6"/>
        <v>0</v>
      </c>
      <c r="I47" s="10"/>
      <c r="J47" s="4"/>
      <c r="K47" s="61" t="b">
        <v>0</v>
      </c>
      <c r="L47" s="41">
        <f t="shared" si="7"/>
        <v>0</v>
      </c>
      <c r="M47" s="41">
        <f t="shared" si="8"/>
        <v>0</v>
      </c>
      <c r="N47" s="41">
        <f t="shared" si="9"/>
        <v>0</v>
      </c>
      <c r="O47" s="13"/>
      <c r="P47" s="13"/>
      <c r="Q47" s="13"/>
      <c r="R47" s="13"/>
    </row>
    <row r="48" spans="1:18" ht="12.75" customHeight="1" thickTop="1">
      <c r="A48" s="7"/>
      <c r="B48" s="8"/>
      <c r="C48" s="83"/>
      <c r="D48" s="73" t="s">
        <v>44</v>
      </c>
      <c r="E48" s="75">
        <f>G48*$E$20/F48</f>
        <v>84.86558854990751</v>
      </c>
      <c r="F48" s="76">
        <f>L48</f>
        <v>89746</v>
      </c>
      <c r="G48" s="76">
        <f>M48</f>
        <v>47602.1694375</v>
      </c>
      <c r="H48" s="76">
        <f>N48</f>
        <v>42143.8305625</v>
      </c>
      <c r="I48" s="10"/>
      <c r="J48" s="4"/>
      <c r="K48" s="61"/>
      <c r="L48" s="31">
        <f>F31+SUM(L33:L47)</f>
        <v>89746</v>
      </c>
      <c r="M48" s="31">
        <f>G31+SUM(M33:M47)</f>
        <v>47602.1694375</v>
      </c>
      <c r="N48" s="31">
        <f>H31+SUM(N33:N47)</f>
        <v>42143.8305625</v>
      </c>
      <c r="O48" s="13"/>
      <c r="P48" s="13"/>
      <c r="Q48" s="13"/>
      <c r="R48" s="13"/>
    </row>
    <row r="49" spans="1:18" ht="12.75" customHeight="1">
      <c r="A49" s="7"/>
      <c r="B49" s="8"/>
      <c r="C49" s="8"/>
      <c r="D49" s="74"/>
      <c r="E49" s="32"/>
      <c r="F49" s="33"/>
      <c r="G49" s="33"/>
      <c r="H49" s="33"/>
      <c r="I49" s="10"/>
      <c r="J49" s="4"/>
      <c r="K49" s="61"/>
      <c r="L49" s="42"/>
      <c r="M49" s="42"/>
      <c r="N49" s="42"/>
      <c r="O49" s="13"/>
      <c r="P49" s="13"/>
      <c r="Q49" s="13"/>
      <c r="R49" s="13"/>
    </row>
    <row r="50" spans="1:18" s="101" customFormat="1" ht="12.75" customHeight="1">
      <c r="A50" s="102"/>
      <c r="B50" s="91"/>
      <c r="C50" s="92" t="s">
        <v>76</v>
      </c>
      <c r="D50" s="93" t="s">
        <v>77</v>
      </c>
      <c r="E50" s="103">
        <v>-59</v>
      </c>
      <c r="F50" s="95">
        <v>-1400</v>
      </c>
      <c r="G50" s="95">
        <f aca="true" t="shared" si="10" ref="G50:G61">E50*F50/$E$20</f>
        <v>516.25</v>
      </c>
      <c r="H50" s="95">
        <f aca="true" t="shared" si="11" ref="H50:H61">F50-G50</f>
        <v>-1916.25</v>
      </c>
      <c r="I50" s="96"/>
      <c r="J50" s="97"/>
      <c r="K50" s="98" t="b">
        <v>0</v>
      </c>
      <c r="L50" s="99">
        <f aca="true" t="shared" si="12" ref="L50:L61">IF(K50=FALSE,0,+$F50)</f>
        <v>0</v>
      </c>
      <c r="M50" s="99">
        <f aca="true" t="shared" si="13" ref="M50:M61">IF(K50=FALSE,0,(+E50*F50)/$E$20)</f>
        <v>0</v>
      </c>
      <c r="N50" s="99">
        <f aca="true" t="shared" si="14" ref="N50:N61">IF(K50=FALSE,0,+F50-G50)</f>
        <v>0</v>
      </c>
      <c r="O50" s="100"/>
      <c r="P50" s="100"/>
      <c r="Q50" s="100"/>
      <c r="R50" s="100"/>
    </row>
    <row r="51" spans="1:18" s="101" customFormat="1" ht="12.75" customHeight="1">
      <c r="A51" s="102"/>
      <c r="B51" s="91"/>
      <c r="C51" s="92" t="s">
        <v>78</v>
      </c>
      <c r="D51" s="93" t="s">
        <v>70</v>
      </c>
      <c r="E51" s="94">
        <v>-59</v>
      </c>
      <c r="F51" s="95">
        <v>-625</v>
      </c>
      <c r="G51" s="95">
        <f t="shared" si="10"/>
        <v>230.46875</v>
      </c>
      <c r="H51" s="95">
        <f>F51-G51</f>
        <v>-855.46875</v>
      </c>
      <c r="I51" s="96"/>
      <c r="J51" s="97"/>
      <c r="K51" s="98" t="b">
        <v>0</v>
      </c>
      <c r="L51" s="99">
        <f t="shared" si="12"/>
        <v>0</v>
      </c>
      <c r="M51" s="99">
        <f t="shared" si="13"/>
        <v>0</v>
      </c>
      <c r="N51" s="99">
        <f t="shared" si="14"/>
        <v>0</v>
      </c>
      <c r="O51" s="100"/>
      <c r="P51" s="100"/>
      <c r="Q51" s="100"/>
      <c r="R51" s="100"/>
    </row>
    <row r="52" spans="1:18" s="101" customFormat="1" ht="12.75" customHeight="1">
      <c r="A52" s="102"/>
      <c r="B52" s="91"/>
      <c r="C52" s="92" t="s">
        <v>80</v>
      </c>
      <c r="D52" s="93" t="s">
        <v>81</v>
      </c>
      <c r="E52" s="94">
        <v>-54.66</v>
      </c>
      <c r="F52" s="95">
        <v>-13320</v>
      </c>
      <c r="G52" s="95">
        <f t="shared" si="10"/>
        <v>4550.445</v>
      </c>
      <c r="H52" s="95">
        <f>F52-G52</f>
        <v>-17870.445</v>
      </c>
      <c r="I52" s="96"/>
      <c r="J52" s="97"/>
      <c r="K52" s="98" t="b">
        <v>0</v>
      </c>
      <c r="L52" s="99">
        <f t="shared" si="12"/>
        <v>0</v>
      </c>
      <c r="M52" s="99">
        <f t="shared" si="13"/>
        <v>0</v>
      </c>
      <c r="N52" s="99">
        <f t="shared" si="14"/>
        <v>0</v>
      </c>
      <c r="O52" s="100"/>
      <c r="P52" s="100"/>
      <c r="Q52" s="100"/>
      <c r="R52" s="100"/>
    </row>
    <row r="53" spans="1:18" s="101" customFormat="1" ht="12.75" customHeight="1">
      <c r="A53" s="102"/>
      <c r="B53" s="91"/>
      <c r="C53" s="92" t="s">
        <v>45</v>
      </c>
      <c r="D53" s="93" t="s">
        <v>46</v>
      </c>
      <c r="E53" s="94">
        <v>27.54</v>
      </c>
      <c r="F53" s="95">
        <v>184</v>
      </c>
      <c r="G53" s="95">
        <f t="shared" si="10"/>
        <v>31.671</v>
      </c>
      <c r="H53" s="95">
        <f t="shared" si="11"/>
        <v>152.329</v>
      </c>
      <c r="I53" s="96"/>
      <c r="J53" s="97"/>
      <c r="K53" s="98" t="b">
        <v>0</v>
      </c>
      <c r="L53" s="99">
        <f t="shared" si="12"/>
        <v>0</v>
      </c>
      <c r="M53" s="99">
        <f t="shared" si="13"/>
        <v>0</v>
      </c>
      <c r="N53" s="99">
        <f t="shared" si="14"/>
        <v>0</v>
      </c>
      <c r="O53" s="100"/>
      <c r="P53" s="100"/>
      <c r="Q53" s="100"/>
      <c r="R53" s="100"/>
    </row>
    <row r="54" spans="1:18" s="101" customFormat="1" ht="12.75" customHeight="1">
      <c r="A54" s="102"/>
      <c r="B54" s="91"/>
      <c r="C54" s="92" t="s">
        <v>45</v>
      </c>
      <c r="D54" s="93" t="s">
        <v>47</v>
      </c>
      <c r="E54" s="94">
        <v>80</v>
      </c>
      <c r="F54" s="95">
        <v>165</v>
      </c>
      <c r="G54" s="95">
        <f t="shared" si="10"/>
        <v>82.5</v>
      </c>
      <c r="H54" s="95">
        <f t="shared" si="11"/>
        <v>82.5</v>
      </c>
      <c r="I54" s="96"/>
      <c r="J54" s="97"/>
      <c r="K54" s="98" t="b">
        <v>0</v>
      </c>
      <c r="L54" s="99">
        <f t="shared" si="12"/>
        <v>0</v>
      </c>
      <c r="M54" s="99">
        <f t="shared" si="13"/>
        <v>0</v>
      </c>
      <c r="N54" s="99">
        <f t="shared" si="14"/>
        <v>0</v>
      </c>
      <c r="O54" s="100"/>
      <c r="P54" s="100"/>
      <c r="Q54" s="100"/>
      <c r="R54" s="100"/>
    </row>
    <row r="55" spans="1:18" s="101" customFormat="1" ht="12.75" customHeight="1">
      <c r="A55" s="90"/>
      <c r="B55" s="91"/>
      <c r="C55" s="92" t="s">
        <v>45</v>
      </c>
      <c r="D55" s="93" t="s">
        <v>68</v>
      </c>
      <c r="E55" s="94">
        <v>-26</v>
      </c>
      <c r="F55" s="95">
        <f>50*1.25</f>
        <v>62.5</v>
      </c>
      <c r="G55" s="95">
        <f t="shared" si="10"/>
        <v>-10.15625</v>
      </c>
      <c r="H55" s="95">
        <f t="shared" si="11"/>
        <v>72.65625</v>
      </c>
      <c r="I55" s="96"/>
      <c r="J55" s="97"/>
      <c r="K55" s="98" t="b">
        <v>0</v>
      </c>
      <c r="L55" s="99">
        <f t="shared" si="12"/>
        <v>0</v>
      </c>
      <c r="M55" s="99">
        <f t="shared" si="13"/>
        <v>0</v>
      </c>
      <c r="N55" s="99">
        <f t="shared" si="14"/>
        <v>0</v>
      </c>
      <c r="O55" s="100"/>
      <c r="P55" s="100"/>
      <c r="Q55" s="100"/>
      <c r="R55" s="100"/>
    </row>
    <row r="56" spans="1:18" s="101" customFormat="1" ht="12.75" customHeight="1">
      <c r="A56" s="90"/>
      <c r="B56" s="91"/>
      <c r="C56" s="92" t="s">
        <v>45</v>
      </c>
      <c r="D56" s="93" t="s">
        <v>67</v>
      </c>
      <c r="E56" s="103">
        <v>-59</v>
      </c>
      <c r="F56" s="95">
        <f>50*1.25</f>
        <v>62.5</v>
      </c>
      <c r="G56" s="95">
        <f t="shared" si="10"/>
        <v>-23.046875</v>
      </c>
      <c r="H56" s="95">
        <f t="shared" si="11"/>
        <v>85.546875</v>
      </c>
      <c r="I56" s="96"/>
      <c r="J56" s="97"/>
      <c r="K56" s="98" t="b">
        <v>0</v>
      </c>
      <c r="L56" s="99">
        <f t="shared" si="12"/>
        <v>0</v>
      </c>
      <c r="M56" s="99">
        <f t="shared" si="13"/>
        <v>0</v>
      </c>
      <c r="N56" s="99">
        <f t="shared" si="14"/>
        <v>0</v>
      </c>
      <c r="O56" s="100"/>
      <c r="P56" s="100"/>
      <c r="Q56" s="100"/>
      <c r="R56" s="100"/>
    </row>
    <row r="57" spans="1:18" s="101" customFormat="1" ht="12.75" customHeight="1">
      <c r="A57" s="90"/>
      <c r="B57" s="91"/>
      <c r="C57" s="92" t="s">
        <v>45</v>
      </c>
      <c r="D57" s="93" t="s">
        <v>48</v>
      </c>
      <c r="E57" s="103">
        <v>-26</v>
      </c>
      <c r="F57" s="95">
        <v>125</v>
      </c>
      <c r="G57" s="95">
        <f t="shared" si="10"/>
        <v>-20.3125</v>
      </c>
      <c r="H57" s="95">
        <f t="shared" si="11"/>
        <v>145.3125</v>
      </c>
      <c r="I57" s="96"/>
      <c r="J57" s="97"/>
      <c r="K57" s="98" t="b">
        <v>0</v>
      </c>
      <c r="L57" s="99">
        <f t="shared" si="12"/>
        <v>0</v>
      </c>
      <c r="M57" s="99">
        <f t="shared" si="13"/>
        <v>0</v>
      </c>
      <c r="N57" s="99">
        <f t="shared" si="14"/>
        <v>0</v>
      </c>
      <c r="O57" s="100"/>
      <c r="P57" s="100"/>
      <c r="Q57" s="100"/>
      <c r="R57" s="100"/>
    </row>
    <row r="58" spans="1:18" s="101" customFormat="1" ht="12.75" customHeight="1">
      <c r="A58" s="90"/>
      <c r="B58" s="91"/>
      <c r="C58" s="92" t="s">
        <v>45</v>
      </c>
      <c r="D58" s="93" t="s">
        <v>69</v>
      </c>
      <c r="E58" s="94">
        <v>-26</v>
      </c>
      <c r="F58" s="95">
        <f>150*1.25</f>
        <v>187.5</v>
      </c>
      <c r="G58" s="95">
        <f t="shared" si="10"/>
        <v>-30.46875</v>
      </c>
      <c r="H58" s="95">
        <f t="shared" si="11"/>
        <v>217.96875</v>
      </c>
      <c r="I58" s="96"/>
      <c r="J58" s="97"/>
      <c r="K58" s="98" t="b">
        <v>0</v>
      </c>
      <c r="L58" s="99">
        <f t="shared" si="12"/>
        <v>0</v>
      </c>
      <c r="M58" s="99">
        <f t="shared" si="13"/>
        <v>0</v>
      </c>
      <c r="N58" s="99">
        <f t="shared" si="14"/>
        <v>0</v>
      </c>
      <c r="O58" s="100"/>
      <c r="P58" s="100"/>
      <c r="Q58" s="100"/>
      <c r="R58" s="100"/>
    </row>
    <row r="59" spans="1:18" s="101" customFormat="1" ht="12.75" customHeight="1">
      <c r="A59" s="90"/>
      <c r="B59" s="91"/>
      <c r="C59" s="92" t="s">
        <v>45</v>
      </c>
      <c r="D59" s="93" t="s">
        <v>49</v>
      </c>
      <c r="E59" s="94">
        <v>563</v>
      </c>
      <c r="F59" s="95">
        <f>407*2.2</f>
        <v>895.4000000000001</v>
      </c>
      <c r="G59" s="95">
        <f t="shared" si="10"/>
        <v>3150.6887500000003</v>
      </c>
      <c r="H59" s="95">
        <f t="shared" si="11"/>
        <v>-2255.28875</v>
      </c>
      <c r="I59" s="96"/>
      <c r="J59" s="97"/>
      <c r="K59" s="98" t="b">
        <v>0</v>
      </c>
      <c r="L59" s="99">
        <f t="shared" si="12"/>
        <v>0</v>
      </c>
      <c r="M59" s="99">
        <f t="shared" si="13"/>
        <v>0</v>
      </c>
      <c r="N59" s="99">
        <f t="shared" si="14"/>
        <v>0</v>
      </c>
      <c r="O59" s="100"/>
      <c r="P59" s="100"/>
      <c r="Q59" s="100"/>
      <c r="R59" s="100"/>
    </row>
    <row r="60" spans="1:18" s="101" customFormat="1" ht="12.75" customHeight="1">
      <c r="A60" s="90"/>
      <c r="B60" s="91"/>
      <c r="C60" s="92" t="s">
        <v>45</v>
      </c>
      <c r="D60" s="93" t="s">
        <v>71</v>
      </c>
      <c r="E60" s="94">
        <v>-49</v>
      </c>
      <c r="F60" s="95">
        <v>342</v>
      </c>
      <c r="G60" s="95">
        <f t="shared" si="10"/>
        <v>-104.7375</v>
      </c>
      <c r="H60" s="95">
        <f t="shared" si="11"/>
        <v>446.7375</v>
      </c>
      <c r="I60" s="96"/>
      <c r="J60" s="97"/>
      <c r="K60" s="98" t="b">
        <v>0</v>
      </c>
      <c r="L60" s="99">
        <f t="shared" si="12"/>
        <v>0</v>
      </c>
      <c r="M60" s="99">
        <f t="shared" si="13"/>
        <v>0</v>
      </c>
      <c r="N60" s="99">
        <f t="shared" si="14"/>
        <v>0</v>
      </c>
      <c r="O60" s="100"/>
      <c r="P60" s="100"/>
      <c r="Q60" s="100"/>
      <c r="R60" s="100"/>
    </row>
    <row r="61" spans="1:18" ht="12.75" customHeight="1" thickBot="1">
      <c r="A61" s="7"/>
      <c r="B61" s="8"/>
      <c r="C61" s="92" t="s">
        <v>45</v>
      </c>
      <c r="D61" s="93" t="s">
        <v>72</v>
      </c>
      <c r="E61" s="103">
        <v>-53.2</v>
      </c>
      <c r="F61" s="95">
        <v>386</v>
      </c>
      <c r="G61" s="95">
        <f t="shared" si="10"/>
        <v>-128.345</v>
      </c>
      <c r="H61" s="95">
        <f t="shared" si="11"/>
        <v>514.345</v>
      </c>
      <c r="I61" s="10"/>
      <c r="J61" s="4"/>
      <c r="K61" s="61" t="b">
        <v>0</v>
      </c>
      <c r="L61" s="99">
        <f t="shared" si="12"/>
        <v>0</v>
      </c>
      <c r="M61" s="99">
        <f t="shared" si="13"/>
        <v>0</v>
      </c>
      <c r="N61" s="99">
        <f t="shared" si="14"/>
        <v>0</v>
      </c>
      <c r="O61" s="13"/>
      <c r="P61" s="13"/>
      <c r="Q61" s="13"/>
      <c r="R61" s="13"/>
    </row>
    <row r="62" spans="1:18" ht="12.75" customHeight="1" thickTop="1">
      <c r="A62" s="7"/>
      <c r="B62" s="8"/>
      <c r="C62" s="83"/>
      <c r="D62" s="73" t="s">
        <v>50</v>
      </c>
      <c r="E62" s="75">
        <f>G62*$E$20/F62</f>
        <v>84.86558854990751</v>
      </c>
      <c r="F62" s="76">
        <f>L62</f>
        <v>89746</v>
      </c>
      <c r="G62" s="76">
        <f>M62</f>
        <v>47602.1694375</v>
      </c>
      <c r="H62" s="76">
        <f>N62</f>
        <v>42143.8305625</v>
      </c>
      <c r="I62" s="10"/>
      <c r="J62" s="4"/>
      <c r="K62" s="61"/>
      <c r="L62" s="31">
        <f>L48+SUM(L50:L61)</f>
        <v>89746</v>
      </c>
      <c r="M62" s="31">
        <f>M48+SUM(M50:M61)</f>
        <v>47602.1694375</v>
      </c>
      <c r="N62" s="31">
        <f>N48+SUM(N50:N61)</f>
        <v>42143.8305625</v>
      </c>
      <c r="O62" s="13"/>
      <c r="P62" s="13"/>
      <c r="Q62" s="13"/>
      <c r="R62" s="13"/>
    </row>
    <row r="63" spans="1:18" ht="12.75" customHeight="1">
      <c r="A63" s="16"/>
      <c r="B63" s="34" t="s">
        <v>51</v>
      </c>
      <c r="C63" s="34"/>
      <c r="D63" s="9"/>
      <c r="E63" s="9"/>
      <c r="F63" s="9"/>
      <c r="G63" s="9"/>
      <c r="H63" s="9"/>
      <c r="I63" s="10"/>
      <c r="J63" s="4"/>
      <c r="K63" s="13"/>
      <c r="L63" s="13"/>
      <c r="M63" s="13"/>
      <c r="N63" s="13"/>
      <c r="O63" s="13"/>
      <c r="P63" s="13"/>
      <c r="Q63" s="13"/>
      <c r="R63" s="13"/>
    </row>
    <row r="64" spans="1:18" ht="12.75" customHeight="1">
      <c r="A64" s="16"/>
      <c r="B64" s="34"/>
      <c r="C64" s="34"/>
      <c r="D64" s="84"/>
      <c r="E64" s="85"/>
      <c r="F64" s="86"/>
      <c r="G64" s="85"/>
      <c r="H64" s="9"/>
      <c r="I64" s="10"/>
      <c r="J64" s="4"/>
      <c r="K64" s="13"/>
      <c r="L64" s="13"/>
      <c r="M64" s="13"/>
      <c r="N64" s="13"/>
      <c r="O64" s="13"/>
      <c r="P64" s="13"/>
      <c r="Q64" s="13"/>
      <c r="R64" s="13"/>
    </row>
    <row r="65" spans="1:18" ht="12.75" customHeight="1">
      <c r="A65" s="4"/>
      <c r="B65" s="5"/>
      <c r="C65" s="5"/>
      <c r="D65" s="49"/>
      <c r="E65" s="4"/>
      <c r="F65" s="4"/>
      <c r="G65" s="4"/>
      <c r="H65" s="4"/>
      <c r="I65" s="4"/>
      <c r="J65" s="4"/>
      <c r="K65" s="13"/>
      <c r="L65" s="13"/>
      <c r="M65" s="13"/>
      <c r="N65" s="36"/>
      <c r="O65" s="13"/>
      <c r="P65" s="13"/>
      <c r="Q65" s="13"/>
      <c r="R65" s="13"/>
    </row>
    <row r="66" spans="1:18" ht="12.75" customHeight="1">
      <c r="A66" s="13"/>
      <c r="B66" s="26"/>
      <c r="C66" s="26"/>
      <c r="D66" s="13"/>
      <c r="E66" s="13"/>
      <c r="F66" s="13"/>
      <c r="G66" s="13"/>
      <c r="H66" s="13"/>
      <c r="I66" s="13"/>
      <c r="J66" s="13"/>
      <c r="K66" s="66"/>
      <c r="L66" s="37" t="s">
        <v>52</v>
      </c>
      <c r="M66" s="13"/>
      <c r="N66" s="13"/>
      <c r="O66" s="13"/>
      <c r="P66" s="37" t="s">
        <v>53</v>
      </c>
      <c r="Q66" s="13"/>
      <c r="R66" s="13"/>
    </row>
    <row r="67" spans="1:18" ht="12.75" customHeight="1">
      <c r="A67" s="13"/>
      <c r="B67" s="26"/>
      <c r="C67" s="26"/>
      <c r="D67"/>
      <c r="E67"/>
      <c r="F67"/>
      <c r="G67"/>
      <c r="H67" s="13"/>
      <c r="I67" s="13"/>
      <c r="J67" s="13"/>
      <c r="K67" s="13"/>
      <c r="L67" s="13"/>
      <c r="M67" s="38" t="s">
        <v>7</v>
      </c>
      <c r="N67" s="38" t="s">
        <v>8</v>
      </c>
      <c r="O67" s="13"/>
      <c r="P67" s="39">
        <v>0</v>
      </c>
      <c r="Q67" s="37" t="s">
        <v>54</v>
      </c>
      <c r="R67" s="13"/>
    </row>
    <row r="68" spans="1:19" ht="12.75" customHeight="1">
      <c r="A68" s="13"/>
      <c r="B68" s="26"/>
      <c r="C68" s="26"/>
      <c r="D68" s="13"/>
      <c r="E68" s="13"/>
      <c r="F68" s="13"/>
      <c r="G68" s="13"/>
      <c r="H68" s="13"/>
      <c r="I68" s="13"/>
      <c r="J68" s="13"/>
      <c r="K68" s="13"/>
      <c r="L68" s="40" t="s">
        <v>55</v>
      </c>
      <c r="M68" s="41">
        <f>IF(OR(G62&gt;G16,G62&gt;G17),1,0)</f>
        <v>0</v>
      </c>
      <c r="N68" s="41">
        <f>IF(OR(H62&gt;H16,H62&gt;H17),2,0)</f>
        <v>0</v>
      </c>
      <c r="O68" s="13"/>
      <c r="P68" s="39">
        <v>1</v>
      </c>
      <c r="Q68" s="37" t="s">
        <v>56</v>
      </c>
      <c r="R68" s="36"/>
      <c r="S68" s="63"/>
    </row>
    <row r="69" spans="1:19" ht="12.75" customHeight="1">
      <c r="A69" s="13"/>
      <c r="B69" s="26"/>
      <c r="C69" s="26"/>
      <c r="D69" s="37"/>
      <c r="E69" s="13"/>
      <c r="F69" s="13"/>
      <c r="G69" s="13"/>
      <c r="H69" s="13"/>
      <c r="I69" s="13"/>
      <c r="J69" s="13"/>
      <c r="K69" s="13"/>
      <c r="L69" s="40" t="s">
        <v>57</v>
      </c>
      <c r="M69" s="41">
        <f>IF(F62&gt;$E$21,4,0)</f>
        <v>4</v>
      </c>
      <c r="N69" s="42"/>
      <c r="O69" s="13"/>
      <c r="P69" s="39">
        <v>2</v>
      </c>
      <c r="Q69" s="37" t="s">
        <v>58</v>
      </c>
      <c r="R69" s="36"/>
      <c r="S69" s="63"/>
    </row>
    <row r="70" spans="1:19" ht="12.75" customHeight="1">
      <c r="A70" s="13"/>
      <c r="B70" s="26"/>
      <c r="C70" s="26"/>
      <c r="D70" s="37"/>
      <c r="E70" s="13"/>
      <c r="F70" s="13"/>
      <c r="G70" s="13"/>
      <c r="H70" s="13"/>
      <c r="I70" s="13"/>
      <c r="J70" s="13"/>
      <c r="K70" s="13"/>
      <c r="L70" s="13"/>
      <c r="M70" s="42"/>
      <c r="N70" s="42"/>
      <c r="O70" s="13"/>
      <c r="P70" s="39">
        <v>3</v>
      </c>
      <c r="Q70" s="37" t="s">
        <v>59</v>
      </c>
      <c r="R70" s="36"/>
      <c r="S70" s="63"/>
    </row>
    <row r="71" spans="1:19" ht="12.75" customHeight="1">
      <c r="A71" s="13"/>
      <c r="B71" s="26"/>
      <c r="C71" s="26"/>
      <c r="D71" s="13"/>
      <c r="E71" s="13"/>
      <c r="F71" s="13"/>
      <c r="G71" s="13"/>
      <c r="H71" s="13"/>
      <c r="I71" s="13"/>
      <c r="J71" s="13"/>
      <c r="K71" s="13"/>
      <c r="L71" s="40" t="s">
        <v>60</v>
      </c>
      <c r="M71" s="41"/>
      <c r="N71" s="41">
        <f>M68+M69+N68</f>
        <v>4</v>
      </c>
      <c r="O71" s="13"/>
      <c r="P71" s="39">
        <v>4</v>
      </c>
      <c r="Q71" s="37" t="s">
        <v>61</v>
      </c>
      <c r="R71" s="36"/>
      <c r="S71" s="63"/>
    </row>
    <row r="72" spans="1:19" ht="12.75" customHeight="1">
      <c r="A72" s="13"/>
      <c r="B72" s="26"/>
      <c r="C72" s="2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9">
        <v>5</v>
      </c>
      <c r="Q72" s="37" t="s">
        <v>62</v>
      </c>
      <c r="R72" s="36"/>
      <c r="S72" s="63"/>
    </row>
    <row r="73" spans="1:19" ht="12.75" customHeight="1">
      <c r="A73" s="13"/>
      <c r="B73" s="26"/>
      <c r="C73" s="2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39">
        <v>6</v>
      </c>
      <c r="Q73" s="37" t="s">
        <v>63</v>
      </c>
      <c r="R73" s="36"/>
      <c r="S73" s="63"/>
    </row>
    <row r="74" spans="1:19" ht="12.75" customHeight="1">
      <c r="A74" s="13"/>
      <c r="B74" s="26"/>
      <c r="C74" s="2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9">
        <v>7</v>
      </c>
      <c r="Q74" s="37" t="s">
        <v>64</v>
      </c>
      <c r="R74" s="36"/>
      <c r="S74" s="63"/>
    </row>
    <row r="75" spans="1:18" ht="12.75" customHeight="1">
      <c r="A75" s="13"/>
      <c r="B75" s="26"/>
      <c r="C75" s="2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9"/>
      <c r="Q75" s="13"/>
      <c r="R75" s="13"/>
    </row>
    <row r="76" ht="12.75" customHeight="1">
      <c r="P76" s="6"/>
    </row>
    <row r="77" ht="12.75" customHeight="1">
      <c r="P77" s="6"/>
    </row>
    <row r="78" ht="12.75" customHeight="1">
      <c r="P78" s="6"/>
    </row>
    <row r="79" ht="12.75" customHeight="1">
      <c r="P79" s="6"/>
    </row>
    <row r="80" ht="12.75" customHeight="1">
      <c r="P80" s="6"/>
    </row>
    <row r="81" ht="12.75" customHeight="1">
      <c r="P81" s="6"/>
    </row>
    <row r="82" ht="12.75" customHeight="1">
      <c r="P82" s="6"/>
    </row>
  </sheetData>
  <printOptions verticalCentered="1"/>
  <pageMargins left="0.75" right="0.26" top="0" bottom="0" header="0" footer="0"/>
  <pageSetup horizontalDpi="600" verticalDpi="600" orientation="portrait" scale="85" r:id="rId3"/>
  <headerFooter alignWithMargins="0">
    <oddFooter>&amp;L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RT700E Tier III Weight Calc File (XLS) </dc:title>
  <dc:subject>RT9100 Proposal</dc:subject>
  <dc:creator>Kurt Richter</dc:creator>
  <cp:keywords/>
  <dc:description/>
  <cp:lastModifiedBy>bd08083</cp:lastModifiedBy>
  <cp:lastPrinted>2006-01-24T18:41:16Z</cp:lastPrinted>
  <dcterms:created xsi:type="dcterms:W3CDTF">1997-11-26T00:49:48Z</dcterms:created>
  <dcterms:modified xsi:type="dcterms:W3CDTF">2007-01-19T14:51:16Z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5.00000000000000</vt:lpwstr>
  </property>
  <property fmtid="{D5CDD505-2E9C-101B-9397-08002B2CF9AE}" pid="5" name="ContentTy">
    <vt:lpwstr>Document</vt:lpwstr>
  </property>
  <property fmtid="{D5CDD505-2E9C-101B-9397-08002B2CF9AE}" pid="6" name="Produ">
    <vt:lpwstr>;#Rough Terrain;#</vt:lpwstr>
  </property>
</Properties>
</file>